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14715" windowHeight="4575" firstSheet="1" activeTab="7"/>
  </bookViews>
  <sheets>
    <sheet name="Sheet1" sheetId="1" state="hidden" r:id="rId1"/>
    <sheet name="Wstęp" sheetId="2" r:id="rId2"/>
    <sheet name="Figury" sheetId="3" r:id="rId3"/>
    <sheet name="Specjalne zdolności" sheetId="4" r:id="rId4"/>
    <sheet name="Pancerze" sheetId="5" r:id="rId5"/>
    <sheet name="Broń Biała" sheetId="6" r:id="rId6"/>
    <sheet name="Broń dystnsowa" sheetId="7" r:id="rId7"/>
    <sheet name="Vehicles" sheetId="8" r:id="rId8"/>
    <sheet name="Units" sheetId="9" r:id="rId9"/>
    <sheet name="Sheet7" sheetId="10" r:id="rId10"/>
    <sheet name="Sheet8" sheetId="11" r:id="rId11"/>
    <sheet name="Sheet9" sheetId="12" r:id="rId12"/>
    <sheet name="Sheet10" sheetId="13" r:id="rId13"/>
    <sheet name="Sheet11" sheetId="14" r:id="rId14"/>
    <sheet name="Sheet12" sheetId="15" r:id="rId15"/>
    <sheet name="Sheet13" sheetId="16" r:id="rId16"/>
    <sheet name="Sheet14" sheetId="17" r:id="rId17"/>
    <sheet name="Sheet15" sheetId="18" r:id="rId18"/>
    <sheet name="Sheet16" sheetId="19" r:id="rId19"/>
  </sheets>
  <definedNames/>
  <calcPr fullCalcOnLoad="1"/>
</workbook>
</file>

<file path=xl/comments3.xml><?xml version="1.0" encoding="utf-8"?>
<comments xmlns="http://schemas.openxmlformats.org/spreadsheetml/2006/main">
  <authors>
    <author>PEGShane</author>
  </authors>
  <commentList>
    <comment ref="A78" authorId="0">
      <text>
        <r>
          <rPr>
            <b/>
            <sz val="9"/>
            <rFont val="Tahoma"/>
            <family val="0"/>
          </rPr>
          <t>PEGShane:</t>
        </r>
        <r>
          <rPr>
            <sz val="9"/>
            <rFont val="Tahoma"/>
            <family val="0"/>
          </rPr>
          <t xml:space="preserve">
These are Young Vampires without Invulnerability.</t>
        </r>
      </text>
    </comment>
    <comment ref="A77" authorId="0">
      <text>
        <r>
          <rPr>
            <b/>
            <sz val="9"/>
            <rFont val="Tahoma"/>
            <family val="2"/>
          </rPr>
          <t>PEGShane:</t>
        </r>
        <r>
          <rPr>
            <sz val="9"/>
            <rFont val="Tahoma"/>
            <family val="2"/>
          </rPr>
          <t xml:space="preserve">
Dracula uses the Ancient Vampire profile</t>
        </r>
      </text>
    </comment>
    <comment ref="A18" authorId="0">
      <text>
        <r>
          <rPr>
            <b/>
            <sz val="9"/>
            <rFont val="Tahoma"/>
            <family val="2"/>
          </rPr>
          <t>PEGShane:</t>
        </r>
        <r>
          <rPr>
            <sz val="9"/>
            <rFont val="Tahoma"/>
            <family val="2"/>
          </rPr>
          <t xml:space="preserve">
10 czarów. Zombi i inne sługi wykupuje się osobno.</t>
        </r>
      </text>
    </comment>
    <comment ref="A39" authorId="0">
      <text>
        <r>
          <rPr>
            <b/>
            <sz val="9"/>
            <rFont val="Tahoma"/>
            <family val="0"/>
          </rPr>
          <t>PEGShane:</t>
        </r>
        <r>
          <rPr>
            <sz val="9"/>
            <rFont val="Tahoma"/>
            <family val="0"/>
          </rPr>
          <t xml:space="preserve">
To są statystyki załoganta każdego jednego pojazdu z tych opisanych dalej.</t>
        </r>
      </text>
    </comment>
  </commentList>
</comments>
</file>

<file path=xl/comments4.xml><?xml version="1.0" encoding="utf-8"?>
<comments xmlns="http://schemas.openxmlformats.org/spreadsheetml/2006/main">
  <authors>
    <author>PEGShane</author>
  </authors>
  <commentList>
    <comment ref="G59" authorId="0">
      <text>
        <r>
          <rPr>
            <b/>
            <sz val="9"/>
            <rFont val="Tahoma"/>
            <family val="2"/>
          </rPr>
          <t>PEGShane:</t>
        </r>
        <r>
          <rPr>
            <sz val="9"/>
            <rFont val="Tahoma"/>
            <family val="2"/>
          </rPr>
          <t xml:space="preserve">
Atak Żywiołaka Powietrza.</t>
        </r>
      </text>
    </comment>
    <comment ref="G58" authorId="0">
      <text>
        <r>
          <rPr>
            <b/>
            <sz val="9"/>
            <rFont val="Tahoma"/>
            <family val="2"/>
          </rPr>
          <t>PEGShane:</t>
        </r>
        <r>
          <rPr>
            <sz val="9"/>
            <rFont val="Tahoma"/>
            <family val="2"/>
          </rPr>
          <t xml:space="preserve">
Atak Gigantycznego Pająka</t>
        </r>
      </text>
    </comment>
    <comment ref="G57" authorId="0">
      <text>
        <r>
          <rPr>
            <b/>
            <sz val="9"/>
            <rFont val="Tahoma"/>
            <family val="2"/>
          </rPr>
          <t>PEGShane:</t>
        </r>
        <r>
          <rPr>
            <sz val="9"/>
            <rFont val="Tahoma"/>
            <family val="2"/>
          </rPr>
          <t xml:space="preserve">
Atak Żywiołaka Wody</t>
        </r>
      </text>
    </comment>
    <comment ref="G55" authorId="0">
      <text>
        <r>
          <rPr>
            <b/>
            <sz val="9"/>
            <rFont val="Tahoma"/>
            <family val="2"/>
          </rPr>
          <t>PEGShane:</t>
        </r>
        <r>
          <rPr>
            <sz val="9"/>
            <rFont val="Tahoma"/>
            <family val="2"/>
          </rPr>
          <t xml:space="preserve">
Dla większości stworzeń liczymy punkty za słabość jedynie raz nie ważne ile bny tych słabości nie miały. Dopiero kiedy więcej niż połowa jednostek przeciwnika (chodzi o ilość a nie o koszt) może skorzystać z tej słabości zignoruj to obostrzenie.</t>
        </r>
      </text>
    </comment>
    <comment ref="G49" authorId="0">
      <text>
        <r>
          <rPr>
            <b/>
            <sz val="9"/>
            <rFont val="Tahoma"/>
            <family val="2"/>
          </rPr>
          <t>PEGShane:</t>
        </r>
        <r>
          <rPr>
            <sz val="9"/>
            <rFont val="Tahoma"/>
            <family val="2"/>
          </rPr>
          <t xml:space="preserve">
Specjalna umiejętność roju.</t>
        </r>
      </text>
    </comment>
    <comment ref="G48" authorId="0">
      <text>
        <r>
          <rPr>
            <b/>
            <sz val="9"/>
            <rFont val="Tahoma"/>
            <family val="2"/>
          </rPr>
          <t>PEGShane:</t>
        </r>
        <r>
          <rPr>
            <sz val="9"/>
            <rFont val="Tahoma"/>
            <family val="2"/>
          </rPr>
          <t xml:space="preserve">
Atak gigantycznego czerwia</t>
        </r>
      </text>
    </comment>
    <comment ref="G47" authorId="0">
      <text>
        <r>
          <rPr>
            <b/>
            <sz val="9"/>
            <rFont val="Tahoma"/>
            <family val="2"/>
          </rPr>
          <t>PEGShane:</t>
        </r>
        <r>
          <rPr>
            <sz val="9"/>
            <rFont val="Tahoma"/>
            <family val="2"/>
          </rPr>
          <t xml:space="preserve">
Umiejętność automatona (strażnika).</t>
        </r>
      </text>
    </comment>
    <comment ref="G43" authorId="0">
      <text>
        <r>
          <rPr>
            <b/>
            <sz val="9"/>
            <rFont val="Tahoma"/>
            <family val="2"/>
          </rPr>
          <t>PEGShane:</t>
        </r>
        <r>
          <rPr>
            <sz val="9"/>
            <rFont val="Tahoma"/>
            <family val="2"/>
          </rPr>
          <t xml:space="preserve">
Atak żywiołaka Powietrza.</t>
        </r>
      </text>
    </comment>
    <comment ref="G41" authorId="0">
      <text>
        <r>
          <rPr>
            <b/>
            <sz val="9"/>
            <rFont val="Tahoma"/>
            <family val="2"/>
          </rPr>
          <t>PEGShane:</t>
        </r>
        <r>
          <rPr>
            <sz val="9"/>
            <rFont val="Tahoma"/>
            <family val="2"/>
          </rPr>
          <t xml:space="preserve">
Postać zraniona lub wprowadzona w szok musi zdać test wigoru -4 albo zostanie obezwładniona.</t>
        </r>
      </text>
    </comment>
    <comment ref="G40" authorId="0">
      <text>
        <r>
          <rPr>
            <b/>
            <sz val="9"/>
            <rFont val="Tahoma"/>
            <family val="2"/>
          </rPr>
          <t>PEGShane:</t>
        </r>
        <r>
          <rPr>
            <sz val="9"/>
            <rFont val="Tahoma"/>
            <family val="2"/>
          </rPr>
          <t xml:space="preserve">
Postać zraniona lub wprowadzona w szok musi zdać test Wigoru -2 albo zostanie obezwładniona.</t>
        </r>
      </text>
    </comment>
    <comment ref="G39" authorId="0">
      <text>
        <r>
          <rPr>
            <b/>
            <sz val="9"/>
            <rFont val="Tahoma"/>
            <family val="2"/>
          </rPr>
          <t>PEGShane:</t>
        </r>
        <r>
          <rPr>
            <sz val="9"/>
            <rFont val="Tahoma"/>
            <family val="2"/>
          </rPr>
          <t xml:space="preserve">
Postać zraniona lub wprowadzona w szok musi zdać test wigoru albo zostanie obezwładniona.</t>
        </r>
      </text>
    </comment>
    <comment ref="G36" authorId="0">
      <text>
        <r>
          <rPr>
            <b/>
            <sz val="9"/>
            <rFont val="Tahoma"/>
            <family val="2"/>
          </rPr>
          <t>PEGShane:</t>
        </r>
        <r>
          <rPr>
            <sz val="9"/>
            <rFont val="Tahoma"/>
            <family val="2"/>
          </rPr>
          <t xml:space="preserve">
Specjalna umiejętność Wampira której może on urzyć z rozpoczęciem swojej tury by stać się eterycznym.</t>
        </r>
      </text>
    </comment>
    <comment ref="G15" authorId="0">
      <text>
        <r>
          <rPr>
            <b/>
            <sz val="9"/>
            <rFont val="Tahoma"/>
            <family val="2"/>
          </rPr>
          <t xml:space="preserve">PEGShane:
</t>
        </r>
        <r>
          <rPr>
            <sz val="9"/>
            <rFont val="Tahoma"/>
            <family val="2"/>
          </rPr>
          <t>Nadprzyrodzona zdolność Wampira, której można urzyć tylko raz na grę. Zdany test Sprytu -2 pozwala wezwać</t>
        </r>
        <r>
          <rPr>
            <sz val="9"/>
            <rFont val="Tahoma"/>
            <family val="2"/>
          </rPr>
          <t xml:space="preserve">, 1k6 Wilków albo 1k6 Rojów Nietoperzy. Pojawią się one w polu widzenia na 12" od Wampira. Będą one działać w następnej turze. </t>
        </r>
      </text>
    </comment>
    <comment ref="G13" authorId="0">
      <text>
        <r>
          <rPr>
            <b/>
            <sz val="9"/>
            <rFont val="Tahoma"/>
            <family val="2"/>
          </rPr>
          <t>PEGShane:</t>
        </r>
        <r>
          <rPr>
            <sz val="9"/>
            <rFont val="Tahoma"/>
            <family val="2"/>
          </rPr>
          <t xml:space="preserve">
Jak wżej z tym że Zręczność -2 by uniknąć..</t>
        </r>
      </text>
    </comment>
    <comment ref="G12" authorId="0">
      <text>
        <r>
          <rPr>
            <b/>
            <sz val="9"/>
            <rFont val="Tahoma"/>
            <family val="2"/>
          </rPr>
          <t>PEGShane:</t>
        </r>
        <r>
          <rPr>
            <sz val="9"/>
            <rFont val="Tahoma"/>
            <family val="2"/>
          </rPr>
          <t xml:space="preserve">
2k10 Obrażeń, Test Zwręczności aby ich uniknąć.</t>
        </r>
      </text>
    </comment>
    <comment ref="G11" authorId="0">
      <text>
        <r>
          <rPr>
            <b/>
            <sz val="9"/>
            <rFont val="Tahoma"/>
            <family val="2"/>
          </rPr>
          <t>PEGShane:</t>
        </r>
        <r>
          <rPr>
            <sz val="9"/>
            <rFont val="Tahoma"/>
            <family val="2"/>
          </rPr>
          <t xml:space="preserve">
Zdolność specjalna Wampira która działa dokładnie tak samo jak władca marionetek. Do rzutu na umiejętność magiczną użyj wampirzego sprytu.</t>
        </r>
      </text>
    </comment>
    <comment ref="G10" authorId="0">
      <text>
        <r>
          <rPr>
            <b/>
            <sz val="9"/>
            <rFont val="Tahoma"/>
            <family val="2"/>
          </rPr>
          <t>PEGShane:</t>
        </r>
        <r>
          <rPr>
            <sz val="9"/>
            <rFont val="Tahoma"/>
            <family val="2"/>
          </rPr>
          <t xml:space="preserve">
Wampirza zdolność specjalna dzięki której może on z początkiem swojej tury przemienić się w wilka albo nietoperza.</t>
        </r>
      </text>
    </comment>
    <comment ref="G9" authorId="0">
      <text>
        <r>
          <rPr>
            <b/>
            <sz val="9"/>
            <rFont val="Tahoma"/>
            <family val="2"/>
          </rPr>
          <t>PEGShane:</t>
        </r>
        <r>
          <rPr>
            <sz val="9"/>
            <rFont val="Tahoma"/>
            <family val="2"/>
          </rPr>
          <t xml:space="preserve">
Może pokonać pod ziemią do 10". Zwiększ koszt o 3 za każde dalsze 5".</t>
        </r>
      </text>
    </comment>
    <comment ref="G46" authorId="0">
      <text>
        <r>
          <rPr>
            <b/>
            <sz val="9"/>
            <rFont val="Tahoma"/>
            <family val="2"/>
          </rPr>
          <t>PEGShane:</t>
        </r>
        <r>
          <rPr>
            <sz val="9"/>
            <rFont val="Tahoma"/>
            <family val="2"/>
          </rPr>
          <t xml:space="preserve">
Water Elemental special ability. Ignores difficult terrain and can pass through walls, doors, or anything else that isn't air-tight.</t>
        </r>
      </text>
    </comment>
    <comment ref="G60" authorId="0">
      <text>
        <r>
          <rPr>
            <b/>
            <sz val="9"/>
            <rFont val="Tahoma"/>
            <family val="2"/>
          </rPr>
          <t>PEGShane:</t>
        </r>
        <r>
          <rPr>
            <sz val="9"/>
            <rFont val="Tahoma"/>
            <family val="2"/>
          </rPr>
          <t xml:space="preserve">
Atak stożkowy Żywiołaka Powietrza. Cele ataku muszą rzucić więcej niż osiągną Żywiołak w teście strzelania albo otrzymają 2k6 obrażeń. Obrażenia te mogą doprowadzić ofiary do szoku ale nie mogą ich obezwładnić (nawet wtedy kiedy ofiara i tak jest już w szoku).</t>
        </r>
      </text>
    </comment>
    <comment ref="G51" authorId="0">
      <text>
        <r>
          <rPr>
            <b/>
            <sz val="9"/>
            <rFont val="Tahoma"/>
            <family val="2"/>
          </rPr>
          <t>PEGShane:</t>
        </r>
        <r>
          <rPr>
            <sz val="9"/>
            <rFont val="Tahoma"/>
            <family val="2"/>
          </rPr>
          <t xml:space="preserve">
Specjalna umiejętność roju. Parowanie +2. Niewrażliwość na obrażenia kłute bądź tnące. Efekty obszarowe, ogień i broń tępa dzialają normalnie. Jeśli nie posiada cechy wodny nie wolno mu wchodzić do wody.</t>
        </r>
      </text>
    </comment>
  </commentList>
</comments>
</file>

<file path=xl/comments5.xml><?xml version="1.0" encoding="utf-8"?>
<comments xmlns="http://schemas.openxmlformats.org/spreadsheetml/2006/main">
  <authors>
    <author>PEGShane</author>
  </authors>
  <commentList>
    <comment ref="H3" authorId="0">
      <text>
        <r>
          <rPr>
            <b/>
            <sz val="9"/>
            <rFont val="Tahoma"/>
            <family val="2"/>
          </rPr>
          <t xml:space="preserve">PEGShane:
</t>
        </r>
        <r>
          <rPr>
            <sz val="9"/>
            <rFont val="Tahoma"/>
            <family val="2"/>
          </rPr>
          <t>Kożystasz z tego modyfikatora wtedy kiedy zbroja działa w połowie przypadków, albo chroni przed połową uzbrojenia przeciwnika.</t>
        </r>
      </text>
    </comment>
    <comment ref="H4" authorId="0">
      <text>
        <r>
          <rPr>
            <b/>
            <sz val="9"/>
            <rFont val="Tahoma"/>
            <family val="2"/>
          </rPr>
          <t xml:space="preserve">PEGShane:
</t>
        </r>
        <r>
          <rPr>
            <sz val="9"/>
            <rFont val="Tahoma"/>
            <family val="2"/>
          </rPr>
          <t>Kożystasz z tego modyfikatora wtedy kiedy zbroja działa w trzech czwartych przypadków, albo nie chroni tylko przed jedną czwartą uzbrojenia jakie ma na stanie przeciwnik.</t>
        </r>
      </text>
    </comment>
    <comment ref="H5" authorId="0">
      <text>
        <r>
          <rPr>
            <b/>
            <sz val="9"/>
            <rFont val="Tahoma"/>
            <family val="2"/>
          </rPr>
          <t>PEGShane:</t>
        </r>
        <r>
          <rPr>
            <sz val="9"/>
            <rFont val="Tahoma"/>
            <family val="2"/>
          </rPr>
          <t xml:space="preserve">
Jeśli zbroja działa tylko w jednej czwartej przypadków albo chroni przed 25% rodzajów broni przeciwnika korzystasz z tego modyfikatora.</t>
        </r>
      </text>
    </comment>
  </commentList>
</comments>
</file>

<file path=xl/comments8.xml><?xml version="1.0" encoding="utf-8"?>
<comments xmlns="http://schemas.openxmlformats.org/spreadsheetml/2006/main">
  <authors>
    <author>PEGShane</author>
  </authors>
  <commentList>
    <comment ref="A33" authorId="0">
      <text>
        <r>
          <rPr>
            <b/>
            <sz val="9"/>
            <rFont val="Tahoma"/>
            <family val="2"/>
          </rPr>
          <t>PEGShane:</t>
        </r>
        <r>
          <rPr>
            <sz val="9"/>
            <rFont val="Tahoma"/>
            <family val="2"/>
          </rPr>
          <t xml:space="preserve">
Tygrysowi przydzieliliśmy jeszcze zmienną dominacji bo nieomal zawsze to on wył "problemem" w trakcie II WŚ.</t>
        </r>
      </text>
    </comment>
    <comment ref="A34" authorId="0">
      <text>
        <r>
          <rPr>
            <b/>
            <sz val="9"/>
            <rFont val="Tahoma"/>
            <family val="2"/>
          </rPr>
          <t>PEGShane:</t>
        </r>
        <r>
          <rPr>
            <sz val="9"/>
            <rFont val="Tahoma"/>
            <family val="2"/>
          </rPr>
          <t xml:space="preserve">
Tygrysowi przydzieliliśmy jeszcze zmienną dominacji bo nieomal zawsze to on wył "problemem" w trakcie II WŚ.</t>
        </r>
      </text>
    </comment>
    <comment ref="A32" authorId="0">
      <text>
        <r>
          <rPr>
            <b/>
            <sz val="9"/>
            <rFont val="Tahoma"/>
            <family val="2"/>
          </rPr>
          <t>PEGShane:</t>
        </r>
        <r>
          <rPr>
            <sz val="9"/>
            <rFont val="Tahoma"/>
            <family val="2"/>
          </rPr>
          <t xml:space="preserve">
Tygrysowi przydzieliliśmy jeszcze zmienną dominacji bo nieomal zawsze to on wył "problemem" w trakcie II WŚ.</t>
        </r>
      </text>
    </comment>
    <comment ref="A41" authorId="0">
      <text>
        <r>
          <rPr>
            <b/>
            <sz val="9"/>
            <rFont val="Tahoma"/>
            <family val="2"/>
          </rPr>
          <t>PEGShane:</t>
        </r>
        <r>
          <rPr>
            <sz val="9"/>
            <rFont val="Tahoma"/>
            <family val="2"/>
          </rPr>
          <t xml:space="preserve">
Dwie grupy 4x Helfire w każdej.</t>
        </r>
      </text>
    </comment>
  </commentList>
</comments>
</file>

<file path=xl/sharedStrings.xml><?xml version="1.0" encoding="utf-8"?>
<sst xmlns="http://schemas.openxmlformats.org/spreadsheetml/2006/main" count="739" uniqueCount="676">
  <si>
    <t>Edge Guide</t>
  </si>
  <si>
    <t>Weapons</t>
  </si>
  <si>
    <t>Offensive Common Edges</t>
  </si>
  <si>
    <t>Basic Weapons</t>
  </si>
  <si>
    <t>Offensive Rare Edges</t>
  </si>
  <si>
    <t>Special Weapons</t>
  </si>
  <si>
    <t>Defensive Common Edges</t>
  </si>
  <si>
    <t>Cannon</t>
  </si>
  <si>
    <t>Defensive Rare Edges</t>
  </si>
  <si>
    <t>Gatling</t>
  </si>
  <si>
    <t>Universal</t>
  </si>
  <si>
    <t>Melee +2</t>
  </si>
  <si>
    <t>Extra Spell</t>
  </si>
  <si>
    <t>Troop</t>
  </si>
  <si>
    <t>Strength</t>
  </si>
  <si>
    <t>Smarts</t>
  </si>
  <si>
    <t>Vigor</t>
  </si>
  <si>
    <t>Shootin'</t>
  </si>
  <si>
    <t>Fightin'</t>
  </si>
  <si>
    <t>Guts</t>
  </si>
  <si>
    <t>Weapon</t>
  </si>
  <si>
    <t>Special</t>
  </si>
  <si>
    <t>Quantity</t>
  </si>
  <si>
    <t>Raw Cost</t>
  </si>
  <si>
    <t>Cost</t>
  </si>
  <si>
    <t>Edges</t>
  </si>
  <si>
    <t>Gunmen</t>
  </si>
  <si>
    <t>Arcane Background</t>
  </si>
  <si>
    <t>Armor 2</t>
  </si>
  <si>
    <t>Scouts</t>
  </si>
  <si>
    <t>Belongin’s</t>
  </si>
  <si>
    <t>Brave</t>
  </si>
  <si>
    <t>Buffalo Hunters</t>
  </si>
  <si>
    <t>Brawny</t>
  </si>
  <si>
    <t>Burrowing</t>
  </si>
  <si>
    <t>Sawbones</t>
  </si>
  <si>
    <t>Bushwack</t>
  </si>
  <si>
    <t>Climbin’</t>
  </si>
  <si>
    <t>Muckraker</t>
  </si>
  <si>
    <t>Crack Shot</t>
  </si>
  <si>
    <t>Crew</t>
  </si>
  <si>
    <t>Death from Above</t>
  </si>
  <si>
    <t>Eagle Eyes</t>
  </si>
  <si>
    <t>The Agency</t>
  </si>
  <si>
    <t>Fannin'</t>
  </si>
  <si>
    <t>Cleaners</t>
  </si>
  <si>
    <t>Fear</t>
  </si>
  <si>
    <t>Fearless</t>
  </si>
  <si>
    <t>Mr. Black</t>
  </si>
  <si>
    <t>Fleet Footed</t>
  </si>
  <si>
    <t>Professor Sparks</t>
  </si>
  <si>
    <t>Flight</t>
  </si>
  <si>
    <t>Mad Murphy</t>
  </si>
  <si>
    <t>Frenzy</t>
  </si>
  <si>
    <t>Bayou Vermillion</t>
  </si>
  <si>
    <t>Hero</t>
  </si>
  <si>
    <t>Nosferatu</t>
  </si>
  <si>
    <t>Infiltration</t>
  </si>
  <si>
    <t>Level Headed</t>
  </si>
  <si>
    <t>Walkin' Dead</t>
  </si>
  <si>
    <t>Luck o’ the Irish</t>
  </si>
  <si>
    <t>Magic Resistance 2</t>
  </si>
  <si>
    <t>Martial Artist</t>
  </si>
  <si>
    <t>Mechanically Inclined</t>
  </si>
  <si>
    <t>Nerves o’ Steel</t>
  </si>
  <si>
    <t>Occult</t>
  </si>
  <si>
    <t>Paralysis</t>
  </si>
  <si>
    <t>Scrounger</t>
  </si>
  <si>
    <t>The Stare</t>
  </si>
  <si>
    <t>Sneaky</t>
  </si>
  <si>
    <t>Tale Tellin’</t>
  </si>
  <si>
    <t>Terror</t>
  </si>
  <si>
    <t>Tough as Nails</t>
  </si>
  <si>
    <t>Two-Fisted</t>
  </si>
  <si>
    <t>Undead</t>
  </si>
  <si>
    <t>Unearthly</t>
  </si>
  <si>
    <t>Wall Walker</t>
  </si>
  <si>
    <t>The Voice</t>
  </si>
  <si>
    <t>Skill d8</t>
  </si>
  <si>
    <t>Skill d10</t>
  </si>
  <si>
    <t>Skill d12</t>
  </si>
  <si>
    <t>Nevada Smith</t>
  </si>
  <si>
    <t>Doc Bayaeux</t>
  </si>
  <si>
    <t>Gunslinger</t>
  </si>
  <si>
    <t>Buffalo Gal</t>
  </si>
  <si>
    <t>Diva Devlin</t>
  </si>
  <si>
    <t>Professor Pyro</t>
  </si>
  <si>
    <t>Mitsubishi</t>
  </si>
  <si>
    <t>Ranger McCrae</t>
  </si>
  <si>
    <t>Sioux Brave</t>
  </si>
  <si>
    <t>Sioux Shaman</t>
  </si>
  <si>
    <t>Preacher</t>
  </si>
  <si>
    <t>Buffalo Sergeant</t>
  </si>
  <si>
    <t>Harrowed</t>
  </si>
  <si>
    <t>Undead Gunslinger</t>
  </si>
  <si>
    <t>Heroes</t>
  </si>
  <si>
    <t>Orc</t>
  </si>
  <si>
    <t>Ace</t>
  </si>
  <si>
    <t>Acrobat</t>
  </si>
  <si>
    <t>Alertness</t>
  </si>
  <si>
    <t>Ambidextrous</t>
  </si>
  <si>
    <t>Imp. Arcane Resistance</t>
  </si>
  <si>
    <t>Arcane Resistance</t>
  </si>
  <si>
    <t>Berserk*</t>
  </si>
  <si>
    <t>Rock and Roll!</t>
  </si>
  <si>
    <t>Springfield (.52)</t>
  </si>
  <si>
    <t>Derringer (.44)</t>
  </si>
  <si>
    <t>Colt Dragoon (.44)</t>
  </si>
  <si>
    <t>Colt 1911 (.45)</t>
  </si>
  <si>
    <t>S&amp;W (.44)</t>
  </si>
  <si>
    <t>Desert Eagle (.50)</t>
  </si>
  <si>
    <t>Glock (9mm)</t>
  </si>
  <si>
    <t>Peacemaker (.45)</t>
  </si>
  <si>
    <t>Ruger (.22)</t>
  </si>
  <si>
    <t>S&amp;W (.357)</t>
  </si>
  <si>
    <t>H&amp;K MP5 (9mm)</t>
  </si>
  <si>
    <t>MP40 (9mm)</t>
  </si>
  <si>
    <t>Tommy Gun (.45)</t>
  </si>
  <si>
    <t>Uzi (9mm)</t>
  </si>
  <si>
    <t>Barrett (.50)</t>
  </si>
  <si>
    <t>M1 (.30)</t>
  </si>
  <si>
    <t>Kar98 (7.92)</t>
  </si>
  <si>
    <t>Sharps Big 50 (.50)</t>
  </si>
  <si>
    <t>Spencer Carbine (.52)</t>
  </si>
  <si>
    <t>Winchester ‘76 (.45-.47)</t>
  </si>
  <si>
    <t>AK47 (7.62)</t>
  </si>
  <si>
    <t>H&amp;K G3 (.308)</t>
  </si>
  <si>
    <t>M-16 (5.56)</t>
  </si>
  <si>
    <t>Steyr AUG (5.56)</t>
  </si>
  <si>
    <t>Gatling (.45)</t>
  </si>
  <si>
    <t>M2 Browning (.50)</t>
  </si>
  <si>
    <t>M1919 (.30)</t>
  </si>
  <si>
    <t>M60 (7.62)</t>
  </si>
  <si>
    <t>MG42 (7.92)</t>
  </si>
  <si>
    <t>SAW (5.56)</t>
  </si>
  <si>
    <t>Bazooka</t>
  </si>
  <si>
    <t>Panzershrek</t>
  </si>
  <si>
    <t>Panzerfaust</t>
  </si>
  <si>
    <t>M203 Gren. Launcher</t>
  </si>
  <si>
    <t>M72 LAW Rocket</t>
  </si>
  <si>
    <t>AT-4</t>
  </si>
  <si>
    <t>SUV</t>
  </si>
  <si>
    <t>101+</t>
  </si>
  <si>
    <t>Alligator</t>
  </si>
  <si>
    <t>Goblin</t>
  </si>
  <si>
    <t>Minotaur</t>
  </si>
  <si>
    <t>Buck Savage</t>
  </si>
  <si>
    <t>Danny Dare</t>
  </si>
  <si>
    <t>Doc Gold</t>
  </si>
  <si>
    <t>Kator</t>
  </si>
  <si>
    <t>Baron Wellingford</t>
  </si>
  <si>
    <t>Poachers</t>
  </si>
  <si>
    <t>Native Spears</t>
  </si>
  <si>
    <t>Donga</t>
  </si>
  <si>
    <t>Donga's Boulder</t>
  </si>
  <si>
    <t>Virginia Dare</t>
  </si>
  <si>
    <t>US</t>
  </si>
  <si>
    <t>M1917 (.45)</t>
  </si>
  <si>
    <t>M1911 (.45)</t>
  </si>
  <si>
    <t>M1A1 Thompson .45</t>
  </si>
  <si>
    <t>M3 Greasegun</t>
  </si>
  <si>
    <t>Winchester 1897</t>
  </si>
  <si>
    <t>M1903 (.30)</t>
  </si>
  <si>
    <t>M1 Garand</t>
  </si>
  <si>
    <t>BAR (.30)</t>
  </si>
  <si>
    <t>37L53</t>
  </si>
  <si>
    <t>75L40</t>
  </si>
  <si>
    <t>76L52</t>
  </si>
  <si>
    <t>90L50</t>
  </si>
  <si>
    <t>M3 Halftrack</t>
  </si>
  <si>
    <t>Pz IV</t>
  </si>
  <si>
    <t>75L48</t>
  </si>
  <si>
    <t>MG34</t>
  </si>
  <si>
    <t>75L70</t>
  </si>
  <si>
    <t>88L56</t>
  </si>
  <si>
    <t>88L71</t>
  </si>
  <si>
    <t>M5A1 Stuart</t>
  </si>
  <si>
    <t>StuG III</t>
  </si>
  <si>
    <t>PzShrek</t>
  </si>
  <si>
    <t>MG42</t>
  </si>
  <si>
    <t>Luger (9mm)</t>
  </si>
  <si>
    <t>Walther P38 (9mm)</t>
  </si>
  <si>
    <t>Walther PPK (9mm)</t>
  </si>
  <si>
    <t>MP35 (9mm)</t>
  </si>
  <si>
    <t>Kar98K</t>
  </si>
  <si>
    <t>Gewehr</t>
  </si>
  <si>
    <t>StG44</t>
  </si>
  <si>
    <t>FG42</t>
  </si>
  <si>
    <t>Stielhandgranate</t>
  </si>
  <si>
    <t>Flammenwerfer 41</t>
  </si>
  <si>
    <t>Rumble in the Jungle</t>
  </si>
  <si>
    <t>Fantasy</t>
  </si>
  <si>
    <t>Van Helsing</t>
  </si>
  <si>
    <t>Dracula's Brides</t>
  </si>
  <si>
    <t>Rapier</t>
  </si>
  <si>
    <t>Dracula's Brides Scenario</t>
  </si>
  <si>
    <t>Modern Military Vehicles</t>
  </si>
  <si>
    <t>Coalition Forces</t>
  </si>
  <si>
    <t>Bradley APC</t>
  </si>
  <si>
    <t>M1 Abrams MBT</t>
  </si>
  <si>
    <t>Opposition Forces</t>
  </si>
  <si>
    <t>Technical</t>
  </si>
  <si>
    <t>T72</t>
  </si>
  <si>
    <t>Apache</t>
  </si>
  <si>
    <t>Flees the Field</t>
  </si>
  <si>
    <t>25mm Bushmaster</t>
  </si>
  <si>
    <t>BMP-2</t>
  </si>
  <si>
    <t>Spandel Missile</t>
  </si>
  <si>
    <t>4WD</t>
  </si>
  <si>
    <t>MI-24 Hind</t>
  </si>
  <si>
    <t>AT-6 Spiral Missile</t>
  </si>
  <si>
    <t>M1919 (.30) Coax</t>
  </si>
  <si>
    <t>MG34 Coax</t>
  </si>
  <si>
    <t>M60 MG Coax</t>
  </si>
  <si>
    <t>M60 MG</t>
  </si>
  <si>
    <t>7.62 MG</t>
  </si>
  <si>
    <t>7.62 MG Coax</t>
  </si>
  <si>
    <t>M-26 Powell</t>
  </si>
  <si>
    <t>M-24 Schwarzkopf</t>
  </si>
  <si>
    <t>10mm Laser</t>
  </si>
  <si>
    <t>125mm cannon</t>
  </si>
  <si>
    <t>etc.</t>
  </si>
  <si>
    <t>JEDNOSTKA</t>
  </si>
  <si>
    <t>Tempo</t>
  </si>
  <si>
    <t>Zręczność</t>
  </si>
  <si>
    <t>Spryt</t>
  </si>
  <si>
    <t>Sp</t>
  </si>
  <si>
    <t xml:space="preserve"> Zr</t>
  </si>
  <si>
    <t>Duch</t>
  </si>
  <si>
    <t>Du</t>
  </si>
  <si>
    <t>Siła</t>
  </si>
  <si>
    <t>Si</t>
  </si>
  <si>
    <t>Bonus z</t>
  </si>
  <si>
    <t>Siły</t>
  </si>
  <si>
    <t>Wigor</t>
  </si>
  <si>
    <t xml:space="preserve"> Wi</t>
  </si>
  <si>
    <t>Atak</t>
  </si>
  <si>
    <t xml:space="preserve">Pierwszy </t>
  </si>
  <si>
    <t>Drugi</t>
  </si>
  <si>
    <t>Trzeci</t>
  </si>
  <si>
    <t>Czwarty</t>
  </si>
  <si>
    <t>Pierwsza</t>
  </si>
  <si>
    <t>Broń</t>
  </si>
  <si>
    <t>Druga</t>
  </si>
  <si>
    <t>Trzecia</t>
  </si>
  <si>
    <t>Specialne</t>
  </si>
  <si>
    <t>Pancerz</t>
  </si>
  <si>
    <t>Rozmiar</t>
  </si>
  <si>
    <t>Figura?</t>
  </si>
  <si>
    <t>Koszt</t>
  </si>
  <si>
    <t>Surowy koszt</t>
  </si>
  <si>
    <t>Niedźwiedź, Duży</t>
  </si>
  <si>
    <t>Byk</t>
  </si>
  <si>
    <t>Pies/Wilk</t>
  </si>
  <si>
    <t>Drak</t>
  </si>
  <si>
    <t>Smok</t>
  </si>
  <si>
    <t xml:space="preserve">  -Ziemi</t>
  </si>
  <si>
    <t xml:space="preserve">  -Ognia</t>
  </si>
  <si>
    <t>Żywiołaki:</t>
  </si>
  <si>
    <t xml:space="preserve">  -Wody</t>
  </si>
  <si>
    <t xml:space="preserve">  -Powietrza</t>
  </si>
  <si>
    <t>Gigantyczny Czerw</t>
  </si>
  <si>
    <t>Rumak bojowy</t>
  </si>
  <si>
    <t>Licz</t>
  </si>
  <si>
    <t>Lew</t>
  </si>
  <si>
    <t>Ork</t>
  </si>
  <si>
    <t>Orczy wódz</t>
  </si>
  <si>
    <t>Ogr</t>
  </si>
  <si>
    <t>Szkielet</t>
  </si>
  <si>
    <t>Wąż, dusiciel</t>
  </si>
  <si>
    <t>Rekin, żarłacz biały</t>
  </si>
  <si>
    <t>Rekin, ludojad</t>
  </si>
  <si>
    <t>Wąż, jadowity</t>
  </si>
  <si>
    <t>Pająk gigant</t>
  </si>
  <si>
    <t>Rój</t>
  </si>
  <si>
    <t>Trol</t>
  </si>
  <si>
    <t>Wampir, Starożytny</t>
  </si>
  <si>
    <t>Wampir, Młody</t>
  </si>
  <si>
    <t>Wilkołak</t>
  </si>
  <si>
    <t>Zombi</t>
  </si>
  <si>
    <t>Standardowy BN</t>
  </si>
  <si>
    <t>Obsada pojazdu</t>
  </si>
  <si>
    <t>Druga Wojna Światowa</t>
  </si>
  <si>
    <t>Piechota US</t>
  </si>
  <si>
    <t>Szeregowcy z M1</t>
  </si>
  <si>
    <t>Strzelec z BAR</t>
  </si>
  <si>
    <t>Sierżant</t>
  </si>
  <si>
    <t>Bazuka</t>
  </si>
  <si>
    <t>Niemiecka Piechota</t>
  </si>
  <si>
    <t>Żołnierze</t>
  </si>
  <si>
    <t>Elfi Łucznicy</t>
  </si>
  <si>
    <t>Elfi Mistrzowie Miecza</t>
  </si>
  <si>
    <t>Ludzcy Miecznicy</t>
  </si>
  <si>
    <t>Orczy Siepacze</t>
  </si>
  <si>
    <t>Orczy Barbarzyńcy</t>
  </si>
  <si>
    <t>Orczy Strzelcy</t>
  </si>
  <si>
    <t>Mech (Strażnik)</t>
  </si>
  <si>
    <t>Przewagi</t>
  </si>
  <si>
    <t>Zdolności Specjalne</t>
  </si>
  <si>
    <t>Cecha</t>
  </si>
  <si>
    <t>As</t>
  </si>
  <si>
    <t>Akrobata</t>
  </si>
  <si>
    <t>Czujny</t>
  </si>
  <si>
    <t>Oburęczny</t>
  </si>
  <si>
    <t>Odporny na moc</t>
  </si>
  <si>
    <t>Odporniejszy na moc</t>
  </si>
  <si>
    <t>Przyjaciel zwierząt</t>
  </si>
  <si>
    <t>Garda</t>
  </si>
  <si>
    <t>Krzepki*</t>
  </si>
  <si>
    <t>Wybraniec</t>
  </si>
  <si>
    <t>Zaprawiony w walce</t>
  </si>
  <si>
    <t>Baczność!</t>
  </si>
  <si>
    <t>Prawdziwy Przyjaciel</t>
  </si>
  <si>
    <t>Szósty zmysł</t>
  </si>
  <si>
    <t>Zabujczy strzał</t>
  </si>
  <si>
    <t>Unik</t>
  </si>
  <si>
    <t>Do szturmu!</t>
  </si>
  <si>
    <t>Szybki cios</t>
  </si>
  <si>
    <t xml:space="preserve">  Błyskawiczny unik</t>
  </si>
  <si>
    <t xml:space="preserve">  Błyskawiczny cios</t>
  </si>
  <si>
    <t>Chyży</t>
  </si>
  <si>
    <t>Szermierz</t>
  </si>
  <si>
    <t xml:space="preserve">  Nawałnica ciosów</t>
  </si>
  <si>
    <t>Grad ciosów</t>
  </si>
  <si>
    <t xml:space="preserve">   Podwujna garda</t>
  </si>
  <si>
    <t xml:space="preserve">     Władca zwierząt</t>
  </si>
  <si>
    <t>Zdolności nadprzyrodzone</t>
  </si>
  <si>
    <t>Zabujca Olbrzymów</t>
  </si>
  <si>
    <t>Twardziel</t>
  </si>
  <si>
    <t xml:space="preserve">  Niezniszczalny</t>
  </si>
  <si>
    <t>Uzdrowiciel</t>
  </si>
  <si>
    <t>Nie przejdą!</t>
  </si>
  <si>
    <t>Wojownik Światła/Ciemności</t>
  </si>
  <si>
    <t>Wszechstronny</t>
  </si>
  <si>
    <t>Opanowany</t>
  </si>
  <si>
    <t xml:space="preserve">  Wyjątkowo opanowany</t>
  </si>
  <si>
    <t>Trzymać szyk!</t>
  </si>
  <si>
    <t>Szczęściarz</t>
  </si>
  <si>
    <t>Sokole oko</t>
  </si>
  <si>
    <t xml:space="preserve">  Cholerny szczęściarz</t>
  </si>
  <si>
    <t>Mentalista</t>
  </si>
  <si>
    <t>Zabujczy cios</t>
  </si>
  <si>
    <t>Złota rączka</t>
  </si>
  <si>
    <t>Urodzony przywódca</t>
  </si>
  <si>
    <t>Nerwy ze stali</t>
  </si>
  <si>
    <t xml:space="preserve">  Nerwy z tytanu</t>
  </si>
  <si>
    <t>Bez Przebaczenia</t>
  </si>
  <si>
    <t>Przypływ mocy</t>
  </si>
  <si>
    <t>Błyskawiczny refleks</t>
  </si>
  <si>
    <t>Wyssanie duszy</t>
  </si>
  <si>
    <t>Pewna ręka</t>
  </si>
  <si>
    <t>Charakterny</t>
  </si>
  <si>
    <t>Twardy jak skała</t>
  </si>
  <si>
    <t xml:space="preserve">  Twardy jak diament</t>
  </si>
  <si>
    <t>Ulubiona broń</t>
  </si>
  <si>
    <t xml:space="preserve">  Ukochana broń</t>
  </si>
  <si>
    <t>Podwójne uderzenie</t>
  </si>
  <si>
    <t>Fechmistrz</t>
  </si>
  <si>
    <t xml:space="preserve">  Arcyfechmistrz</t>
  </si>
  <si>
    <t>Czarodziej</t>
  </si>
  <si>
    <t>Tropiciel</t>
  </si>
  <si>
    <t>Niewyszczególnione Umiejętności</t>
  </si>
  <si>
    <t>Dowolna umiejętność na k4</t>
  </si>
  <si>
    <t>Dowolna umiejętność na k6</t>
  </si>
  <si>
    <t>Dowolna umiejętność na k8</t>
  </si>
  <si>
    <t>Dowolna umiejętność na k10</t>
  </si>
  <si>
    <t>Dowolna umiejętność na k12</t>
  </si>
  <si>
    <t>Dowolna umiejętnosć na k12 +1</t>
  </si>
  <si>
    <t>Dowolna umiejętność na k12 +2</t>
  </si>
  <si>
    <t>Niewyszczegulnione Bronie</t>
  </si>
  <si>
    <t>Okultyzm</t>
  </si>
  <si>
    <t>Obrażenia k4</t>
  </si>
  <si>
    <t>Bonusowe obrażenia +1</t>
  </si>
  <si>
    <t>Bonusowe obrażenia +6</t>
  </si>
  <si>
    <t>Obrażenia k6</t>
  </si>
  <si>
    <t>Obrażenia k8</t>
  </si>
  <si>
    <t>Obrażenia k10</t>
  </si>
  <si>
    <t>Obrażenia k12</t>
  </si>
  <si>
    <t>Bonusowe obrażenia +2</t>
  </si>
  <si>
    <t>Bonusowe obrażenia +3</t>
  </si>
  <si>
    <t>Bonusowe obrażenia +4</t>
  </si>
  <si>
    <t>Zasięg 1</t>
  </si>
  <si>
    <t>Zasięg 2</t>
  </si>
  <si>
    <t>Zasięg 3</t>
  </si>
  <si>
    <t>Zasieg 4</t>
  </si>
  <si>
    <t>Moce</t>
  </si>
  <si>
    <t>Każda moc</t>
  </si>
  <si>
    <t>Niewyszczegulnione Zdolności</t>
  </si>
  <si>
    <t>Specjalna 3</t>
  </si>
  <si>
    <t>Specjalna 5</t>
  </si>
  <si>
    <t>Specjalna 10</t>
  </si>
  <si>
    <t>Specialna 15</t>
  </si>
  <si>
    <t>Specialna 20</t>
  </si>
  <si>
    <t>Wierzchowiec (Nie walczący)</t>
  </si>
  <si>
    <t>Tempo 8, Chyży</t>
  </si>
  <si>
    <t>Tempo 10, Chyży</t>
  </si>
  <si>
    <t>Tempo 12, Chyży</t>
  </si>
  <si>
    <t>Wodny</t>
  </si>
  <si>
    <t>Przebijający pancerz (za punkt)</t>
  </si>
  <si>
    <t>Niedźwiedzi uścisk (niedźwiedź)</t>
  </si>
  <si>
    <t>Podziemny</t>
  </si>
  <si>
    <t>Zmiana Kształtu</t>
  </si>
  <si>
    <t>Urok</t>
  </si>
  <si>
    <t>Konstrukt</t>
  </si>
  <si>
    <t>Dziecię nocy</t>
  </si>
  <si>
    <t>Animowany</t>
  </si>
  <si>
    <t>Żywiołak</t>
  </si>
  <si>
    <t>Bezcielesny</t>
  </si>
  <si>
    <t>Dotyk śmierci</t>
  </si>
  <si>
    <t>Strach</t>
  </si>
  <si>
    <t>Strach -2</t>
  </si>
  <si>
    <t>Strach -4</t>
  </si>
  <si>
    <t>Nieustraszony</t>
  </si>
  <si>
    <t>Chyży (d8)</t>
  </si>
  <si>
    <t>Chyży (d10)</t>
  </si>
  <si>
    <t>Rogacz</t>
  </si>
  <si>
    <t>Zawzięty</t>
  </si>
  <si>
    <t>Odporność (każda jedna)*</t>
  </si>
  <si>
    <t>Infrawizja</t>
  </si>
  <si>
    <t>Niewrażliwość</t>
  </si>
  <si>
    <t>Widzenie w ciemnościach</t>
  </si>
  <si>
    <t>Paraliż</t>
  </si>
  <si>
    <t>Trucizna</t>
  </si>
  <si>
    <t>Trucizna (-2)</t>
  </si>
  <si>
    <t>Trucizna (-4)</t>
  </si>
  <si>
    <t>Prostacki</t>
  </si>
  <si>
    <t>Rzucający się</t>
  </si>
  <si>
    <t>Pchnięcie</t>
  </si>
  <si>
    <t>Regeneracja</t>
  </si>
  <si>
    <t>Przewrót</t>
  </si>
  <si>
    <t>Sensory</t>
  </si>
  <si>
    <t>Przenikający</t>
  </si>
  <si>
    <t>Rozszczepianie</t>
  </si>
  <si>
    <t>Ogłuszenie</t>
  </si>
  <si>
    <t>Rój (raniący)</t>
  </si>
  <si>
    <t>Nieumarły</t>
  </si>
  <si>
    <t>Ścianołaz</t>
  </si>
  <si>
    <t>Słabosć</t>
  </si>
  <si>
    <t>Dodatkowe modyfikatory z rozmiaru</t>
  </si>
  <si>
    <t>Mały</t>
  </si>
  <si>
    <t>Duży</t>
  </si>
  <si>
    <t>Ogromny</t>
  </si>
  <si>
    <t>Atak zionięcie (-2)</t>
  </si>
  <si>
    <t>Zbroja</t>
  </si>
  <si>
    <t>Średniowieczna</t>
  </si>
  <si>
    <t>Tarcza, Mała</t>
  </si>
  <si>
    <t>Tarcza, Średnia</t>
  </si>
  <si>
    <t>Tarcza Duża</t>
  </si>
  <si>
    <t>Współczesna</t>
  </si>
  <si>
    <t>Futurystyczne</t>
  </si>
  <si>
    <t>Pancerz bojowy piechoty</t>
  </si>
  <si>
    <t>Pancerz wspomagany, bojowy</t>
  </si>
  <si>
    <t>Pancerz wspomagany, cieżki</t>
  </si>
  <si>
    <t>Parowanie</t>
  </si>
  <si>
    <t>Modyfikator</t>
  </si>
  <si>
    <t>Kondycja</t>
  </si>
  <si>
    <t>Okolicznościowe (50%)</t>
  </si>
  <si>
    <t>Okolicznościowe (75%)</t>
  </si>
  <si>
    <t>Okolicznościowe (25%)</t>
  </si>
  <si>
    <t>Ostrza</t>
  </si>
  <si>
    <t>Nóż / Sztylet</t>
  </si>
  <si>
    <t>Krutki miecz</t>
  </si>
  <si>
    <t>Długi miecz / Katana</t>
  </si>
  <si>
    <t>Miecz oburęczny</t>
  </si>
  <si>
    <t>Topory</t>
  </si>
  <si>
    <t>Siekiera</t>
  </si>
  <si>
    <t>Topór bojowy</t>
  </si>
  <si>
    <t>Topór oburęczny  (PP 1, Parowanie –1, 2 ręce)</t>
  </si>
  <si>
    <t>Młoty i Maczugi</t>
  </si>
  <si>
    <t>Maczuga</t>
  </si>
  <si>
    <t>Wielka maczuga</t>
  </si>
  <si>
    <t>Młot bitewny (PP 1, Parowanie –1, 2 ręce)</t>
  </si>
  <si>
    <t>Korbacz (Ignoruje bonusy do parowania z tarczy)</t>
  </si>
  <si>
    <t>Ciężki młot bitewny/  Kafar (PP 2, Parowanie –1, 2 ręce)</t>
  </si>
  <si>
    <t>Broń drzewcowa</t>
  </si>
  <si>
    <t>Halabarda (Zasięg 1, 2 ręce)</t>
  </si>
  <si>
    <t>Lanca (PP 2 jeśli użyta z wierzchowca który przeszarżował 4", Zasięg 2)</t>
  </si>
  <si>
    <t>Spisa (Zasięg 2, 2 ręce)</t>
  </si>
  <si>
    <t>Kij/ Laga (Parowanie +1, Zasięg 1, 2 ręce)</t>
  </si>
  <si>
    <t>Włócznia (Parowanie+1, Zasięg 1, 2 ręce)</t>
  </si>
  <si>
    <t>Bagnet (na broni)</t>
  </si>
  <si>
    <t>Piła łańcuchowa (na 1 zamiast celu trafia urzytkownika)</t>
  </si>
  <si>
    <t>Futurystyczna</t>
  </si>
  <si>
    <t>Molekularny Nóż</t>
  </si>
  <si>
    <t>Molekularny Miecz</t>
  </si>
  <si>
    <t>Miecz Laserowy</t>
  </si>
  <si>
    <t>Obrażenia</t>
  </si>
  <si>
    <t>Bonus Obrażeń</t>
  </si>
  <si>
    <t>PP</t>
  </si>
  <si>
    <t>Zasięg</t>
  </si>
  <si>
    <t>Oburęczna?</t>
  </si>
  <si>
    <t>Specjalne</t>
  </si>
  <si>
    <t>Zawodna</t>
  </si>
  <si>
    <t>Wymagania (jak Lanca)</t>
  </si>
  <si>
    <t>Ignoruje bonus tarczy</t>
  </si>
  <si>
    <t>Fala</t>
  </si>
  <si>
    <t>Huragan</t>
  </si>
  <si>
    <t>Mglisty</t>
  </si>
  <si>
    <t>Gigantyczny</t>
  </si>
  <si>
    <t>Dusiciel</t>
  </si>
  <si>
    <t>Lotny</t>
  </si>
  <si>
    <t>Uderzenie ogonem</t>
  </si>
  <si>
    <t>Trąba powietrzna</t>
  </si>
  <si>
    <t>Przygniecenie</t>
  </si>
  <si>
    <t>Jatka</t>
  </si>
  <si>
    <t>Ognisty oddech</t>
  </si>
  <si>
    <t>Pancerz (za punkt)</t>
  </si>
  <si>
    <t xml:space="preserve"> Ciężki pancerz</t>
  </si>
  <si>
    <t>Podcięcie (Sweep)</t>
  </si>
  <si>
    <t>Kamień</t>
  </si>
  <si>
    <t>Kusza</t>
  </si>
  <si>
    <t>Nóż/Sztylet</t>
  </si>
  <si>
    <t>Proca</t>
  </si>
  <si>
    <t>Krutki zasięg</t>
  </si>
  <si>
    <t>Maks Obrażeń</t>
  </si>
  <si>
    <t>SzS</t>
  </si>
  <si>
    <t>Jeden strzał?</t>
  </si>
  <si>
    <t>Specjalne Modyfiakatory</t>
  </si>
  <si>
    <t>Stacjonarny</t>
  </si>
  <si>
    <t>Krztusi się</t>
  </si>
  <si>
    <t>Mały wzornik wybuchu</t>
  </si>
  <si>
    <t>Średni wzornik wybuchu</t>
  </si>
  <si>
    <t>Duży wzornik wybuchu</t>
  </si>
  <si>
    <t>Wzornik zionięcia</t>
  </si>
  <si>
    <t>Broń ciężka</t>
  </si>
  <si>
    <t>Ignoruje pancerz</t>
  </si>
  <si>
    <t>Współczesne pistolety</t>
  </si>
  <si>
    <t>Broń Dawna</t>
  </si>
  <si>
    <t>Broń czarnoprochowa</t>
  </si>
  <si>
    <t>Włócznia</t>
  </si>
  <si>
    <t>Toporek</t>
  </si>
  <si>
    <t>Długi łuk</t>
  </si>
  <si>
    <t>Garłacz (8G)</t>
  </si>
  <si>
    <t>Muszkiet (.75)</t>
  </si>
  <si>
    <t>Pistolet Skałkowy (.60)</t>
  </si>
  <si>
    <t>Sztucer Skałkowy (.45)</t>
  </si>
  <si>
    <t>Pistolety maszynowe</t>
  </si>
  <si>
    <t>Strzelby</t>
  </si>
  <si>
    <t>Karabiny</t>
  </si>
  <si>
    <t>Dwururka (12g)</t>
  </si>
  <si>
    <t>Pompka (12g)</t>
  </si>
  <si>
    <t>Obrzyn (12g)</t>
  </si>
  <si>
    <t>Rozpylacz (12g)</t>
  </si>
  <si>
    <t>Karabiny automatyczne</t>
  </si>
  <si>
    <t>Karabiny maszynowe</t>
  </si>
  <si>
    <t>Pistolet Laserowy</t>
  </si>
  <si>
    <t>Karabin Laserowy</t>
  </si>
  <si>
    <t>Miotacz Laserowy</t>
  </si>
  <si>
    <t>Działo</t>
  </si>
  <si>
    <t xml:space="preserve">  Pocisk</t>
  </si>
  <si>
    <t xml:space="preserve">  Szrapnel</t>
  </si>
  <si>
    <t xml:space="preserve">  Kratacz</t>
  </si>
  <si>
    <t>Miotacz ognia</t>
  </si>
  <si>
    <t>Mk67 "Ananas"</t>
  </si>
  <si>
    <t>Granat trzonkowy "Tłuczek"</t>
  </si>
  <si>
    <t>Skórzany</t>
  </si>
  <si>
    <t>Kirys</t>
  </si>
  <si>
    <t>Kolczuga</t>
  </si>
  <si>
    <t>Landry (dla wierzchowca)</t>
  </si>
  <si>
    <t>Kamizelka przeciwodłamkowa lub kuloodporna</t>
  </si>
  <si>
    <t>Kamizelka kuloodporna z wkładkami</t>
  </si>
  <si>
    <t>Ciężki pancerz</t>
  </si>
  <si>
    <t>Pancerz wspomagany, rozpoznania</t>
  </si>
  <si>
    <t>Kamizelka refleksyjna (tylko przeciw laserom)</t>
  </si>
  <si>
    <t>Broń z drugiej wojny światowej</t>
  </si>
  <si>
    <t>M1 Karabin (.30)</t>
  </si>
  <si>
    <t>M1 81mm Moździeż</t>
  </si>
  <si>
    <t>M2 60mm Moździeż</t>
  </si>
  <si>
    <t>Działa czołgowe</t>
  </si>
  <si>
    <t>Niemcy</t>
  </si>
  <si>
    <t>Współczesne uzbrojenie</t>
  </si>
  <si>
    <t>Koalicja</t>
  </si>
  <si>
    <t>120mm Działo czołgowe</t>
  </si>
  <si>
    <t>30mm Karabin taśmowy</t>
  </si>
  <si>
    <t>Hellfire Wyrzutnia pocisków</t>
  </si>
  <si>
    <t>TOW Pocisk (1)</t>
  </si>
  <si>
    <t>125mm Działo czołgowe</t>
  </si>
  <si>
    <t>Pojazd</t>
  </si>
  <si>
    <t>Prędkość</t>
  </si>
  <si>
    <t>Wytrzymałość</t>
  </si>
  <si>
    <t>Załoga / Pasażerowie</t>
  </si>
  <si>
    <t>Pancerz na Froncie</t>
  </si>
  <si>
    <t>Pancerz na bokach</t>
  </si>
  <si>
    <t>Pancerz z tyłu</t>
  </si>
  <si>
    <t>Broń 1</t>
  </si>
  <si>
    <t>Broń 2</t>
  </si>
  <si>
    <t>Broń 3</t>
  </si>
  <si>
    <t>Broń 4</t>
  </si>
  <si>
    <t>Broń 5</t>
  </si>
  <si>
    <t>Cechy pojazdów</t>
  </si>
  <si>
    <t>P:rędkość</t>
  </si>
  <si>
    <t>Bardzo wolny (do 6")</t>
  </si>
  <si>
    <t>Wolny (do 12")</t>
  </si>
  <si>
    <t>Przeciętny (do 18")</t>
  </si>
  <si>
    <t>Szybki (do 24")</t>
  </si>
  <si>
    <t>Bardzo szybki (do 30")</t>
  </si>
  <si>
    <t>Wsparcie powietrzne</t>
  </si>
  <si>
    <t>Latacz (Ignoruje teren)</t>
  </si>
  <si>
    <t>1 do 5</t>
  </si>
  <si>
    <t>Pasażerowie</t>
  </si>
  <si>
    <t>S;pecjalne nieopisane</t>
  </si>
  <si>
    <t>6 do10</t>
  </si>
  <si>
    <t>11 do 20</t>
  </si>
  <si>
    <t>21 do 50</t>
  </si>
  <si>
    <t>51 do 100</t>
  </si>
  <si>
    <t>Poduszki powietrzne</t>
  </si>
  <si>
    <t>Słaby pancerz -2</t>
  </si>
  <si>
    <t>Słaby pancerz -4</t>
  </si>
  <si>
    <t>Widzenie w ciemnościach (przyp. Np.. noktowizor)</t>
  </si>
  <si>
    <t>Zasłona dymna</t>
  </si>
  <si>
    <t>Gąsienicowy</t>
  </si>
  <si>
    <t>Otwarty</t>
  </si>
  <si>
    <t>Ciężko opancerzony</t>
  </si>
  <si>
    <t>Wsporniki stabilizujące</t>
  </si>
  <si>
    <t xml:space="preserve"> Ciężkie wsporniki</t>
  </si>
  <si>
    <t>Specjalne -10</t>
  </si>
  <si>
    <t>Specjalne -5</t>
  </si>
  <si>
    <t>Specjalne -3</t>
  </si>
  <si>
    <t>Specjalne 3</t>
  </si>
  <si>
    <t>Specjalne 5</t>
  </si>
  <si>
    <t>Specjalne 10</t>
  </si>
  <si>
    <t>Specjalne 15</t>
  </si>
  <si>
    <t>Specjalne 20</t>
  </si>
  <si>
    <t>Specjalne 30</t>
  </si>
  <si>
    <t>Specjalne 50</t>
  </si>
  <si>
    <t>Powóz konny</t>
  </si>
  <si>
    <t>Automobil</t>
  </si>
  <si>
    <t>Motorcykl</t>
  </si>
  <si>
    <t>Motocykl terenowy</t>
  </si>
  <si>
    <t>Samochód</t>
  </si>
  <si>
    <t>Samochód combi</t>
  </si>
  <si>
    <t>Samochód sportowy</t>
  </si>
  <si>
    <t>Przyczepa</t>
  </si>
  <si>
    <t>Ciężarówka/ Ciągnik</t>
  </si>
  <si>
    <t>Helikopter</t>
  </si>
  <si>
    <t>Awionetka</t>
  </si>
  <si>
    <t>Prywatny odrzutowiec</t>
  </si>
  <si>
    <t>Mały jacht</t>
  </si>
  <si>
    <t>Wodolot</t>
  </si>
  <si>
    <t>Galeon</t>
  </si>
  <si>
    <t>Galera</t>
  </si>
  <si>
    <t>WŚII Pojazdy Wojskowe</t>
  </si>
  <si>
    <t>2 1/2 Tonowa Ciężarówka</t>
  </si>
  <si>
    <t>Dżip</t>
  </si>
  <si>
    <r>
      <t xml:space="preserve">  </t>
    </r>
    <r>
      <rPr>
        <sz val="10"/>
        <rFont val="Arial"/>
        <family val="2"/>
      </rPr>
      <t>Obalenie (Imp. Sweep)</t>
    </r>
  </si>
  <si>
    <t>Scenariusz Rumble in the Jungle</t>
  </si>
  <si>
    <t>Drzewiasty kij Dongi</t>
  </si>
  <si>
    <t>Uzbrojenie z Piekła na ziemi</t>
  </si>
  <si>
    <t>Federacja Rosyjska</t>
  </si>
  <si>
    <t>Pantera</t>
  </si>
  <si>
    <t>Tygrys I</t>
  </si>
  <si>
    <t>Tygrys II</t>
  </si>
  <si>
    <t>Pojazdy z Piekła na ziemi</t>
  </si>
  <si>
    <t>Oddziały</t>
  </si>
  <si>
    <t>Oddział</t>
  </si>
  <si>
    <t>Liczebność</t>
  </si>
  <si>
    <t>Koszt jednostki</t>
  </si>
  <si>
    <t>Koszt za sztukę</t>
  </si>
  <si>
    <t>Oddziały US</t>
  </si>
  <si>
    <t>Szeregowy z Bazooką</t>
  </si>
  <si>
    <t>BAR działonowy</t>
  </si>
  <si>
    <t>Szerman</t>
  </si>
  <si>
    <t>M4 Szerman</t>
  </si>
  <si>
    <t>M4 Szerman Jumbo</t>
  </si>
  <si>
    <t>Oddziały niemieckie</t>
  </si>
  <si>
    <t>Żolnierze</t>
  </si>
  <si>
    <t>Armie Fantasy</t>
  </si>
  <si>
    <t>Elficcy Łucznicy</t>
  </si>
  <si>
    <t>Elficcy Mistrzowie Miecza</t>
  </si>
  <si>
    <t>Orczy Kusznicy</t>
  </si>
  <si>
    <t>Drakula</t>
  </si>
  <si>
    <t>Pomiot Drakuli</t>
  </si>
  <si>
    <t>Poplecznicy Van Helsinga</t>
  </si>
  <si>
    <t>Poplecznik Van Helsinga</t>
  </si>
  <si>
    <t>Tubylcy z włuczniami</t>
  </si>
  <si>
    <t>Kusownicy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</si>
</sst>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0"/>
    </font>
    <font>
      <sz val="20"/>
      <color indexed="8"/>
      <name val="Calibri"/>
      <family val="0"/>
    </font>
    <font>
      <i/>
      <sz val="11"/>
      <color indexed="8"/>
      <name val="Calibri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2" fillId="15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Font="0" applyAlignment="0" applyProtection="0"/>
    <xf numFmtId="0" fontId="15" fillId="16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 quotePrefix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16" borderId="0" xfId="0" applyFont="1" applyFill="1" applyAlignment="1">
      <alignment horizontal="center"/>
    </xf>
    <xf numFmtId="0" fontId="0" fillId="16" borderId="0" xfId="0" applyFill="1" applyAlignment="1">
      <alignment horizontal="center"/>
    </xf>
    <xf numFmtId="1" fontId="0" fillId="16" borderId="0" xfId="0" applyNumberFormat="1" applyFill="1" applyAlignment="1">
      <alignment horizontal="center"/>
    </xf>
    <xf numFmtId="0" fontId="0" fillId="16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1" fontId="0" fillId="5" borderId="0" xfId="0" applyNumberFormat="1" applyFill="1" applyAlignment="1">
      <alignment horizontal="center"/>
    </xf>
    <xf numFmtId="0" fontId="0" fillId="0" borderId="0" xfId="0" applyFont="1" applyFill="1" applyAlignment="1">
      <alignment/>
    </xf>
    <xf numFmtId="1" fontId="0" fillId="16" borderId="0" xfId="0" applyNumberFormat="1" applyFont="1" applyFill="1" applyAlignment="1">
      <alignment horizontal="center"/>
    </xf>
    <xf numFmtId="1" fontId="0" fillId="5" borderId="0" xfId="0" applyNumberFormat="1" applyFont="1" applyFill="1" applyAlignment="1">
      <alignment horizontal="center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18" borderId="0" xfId="0" applyFill="1" applyAlignment="1">
      <alignment/>
    </xf>
    <xf numFmtId="0" fontId="0" fillId="18" borderId="0" xfId="0" applyFill="1" applyAlignment="1">
      <alignment horizontal="center"/>
    </xf>
    <xf numFmtId="0" fontId="2" fillId="18" borderId="0" xfId="0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0</xdr:rowOff>
    </xdr:from>
    <xdr:to>
      <xdr:col>7</xdr:col>
      <xdr:colOff>0</xdr:colOff>
      <xdr:row>39</xdr:row>
      <xdr:rowOff>85725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09600" y="2752725"/>
          <a:ext cx="3657600" cy="3648075"/>
        </a:xfrm>
        <a:prstGeom prst="rect">
          <a:avLst/>
        </a:prstGeom>
        <a:solidFill>
          <a:srgbClr val="FCD5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 strony przeznaczone są do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Savage Worlds: Showdown (TM),  są to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darmowe zasady do gry skirmiszowej wprost od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Pinnacle Entertainment Group's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Savage Worlds Roleplaying Game.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Savage Worlds powiązane z nim loga i elementy charakterystyczne a także cała praca w tym zawarta są zastrzeżone prawami autorskimi od 2009 znajdującymi się w posiadaniu, Pinnacle Entertainment Group, Inc. Wszelkie prawa zastrzeżone. 
Ten plik może być powielany i wykożystywany na zasadach licencji fanowskiej Pinnacle Entertainment Group's. W zwiążku z powyższym fanowska licencja i fanowskie logo muszą zaastąpić oficjalne. Prosimy o zapoznanie się z   www.peginc.com/Licensing dla bardziej szczegułowych informacji na temat licencji fanowskiej.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WWW.PEGINC.COM</a:t>
          </a:r>
        </a:p>
      </xdr:txBody>
    </xdr:sp>
    <xdr:clientData/>
  </xdr:twoCellAnchor>
  <xdr:twoCellAnchor>
    <xdr:from>
      <xdr:col>1</xdr:col>
      <xdr:colOff>28575</xdr:colOff>
      <xdr:row>39</xdr:row>
      <xdr:rowOff>133350</xdr:rowOff>
    </xdr:from>
    <xdr:to>
      <xdr:col>7</xdr:col>
      <xdr:colOff>19050</xdr:colOff>
      <xdr:row>50</xdr:row>
      <xdr:rowOff>104775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38175" y="6448425"/>
          <a:ext cx="3648075" cy="1752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Jednostki załączone do Troop Buildera są statystykami monstrów które znaleźć można w  podręczniku podstawowym do Savage Worlds, bestje i postaci z naszego darmowego Savage Worlds One Sheets (TM),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Rumble in the Jungle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Brides of Dracula,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 kilka przykładowych jednostek z realiów fantasy oraz drugiej wojny światowej fantasy. Oczekujcie na dalsze aktualizacje z kolejnymi oddzialami i pojazdami w realiach kolejnych setingów (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np. Evernight czy Nemezis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 editAs="oneCell">
    <xdr:from>
      <xdr:col>0</xdr:col>
      <xdr:colOff>590550</xdr:colOff>
      <xdr:row>1</xdr:row>
      <xdr:rowOff>19050</xdr:rowOff>
    </xdr:from>
    <xdr:to>
      <xdr:col>7</xdr:col>
      <xdr:colOff>28575</xdr:colOff>
      <xdr:row>16</xdr:row>
      <xdr:rowOff>57150</xdr:rowOff>
    </xdr:to>
    <xdr:pic>
      <xdr:nvPicPr>
        <xdr:cNvPr id="3" name="Picture 4" descr="Logo_Exc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80975"/>
          <a:ext cx="370522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19050</xdr:rowOff>
    </xdr:from>
    <xdr:to>
      <xdr:col>11</xdr:col>
      <xdr:colOff>590550</xdr:colOff>
      <xdr:row>28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72100" y="504825"/>
          <a:ext cx="4248150" cy="4152900"/>
        </a:xfrm>
        <a:prstGeom prst="rect">
          <a:avLst/>
        </a:prstGeom>
        <a:solidFill>
          <a:srgbClr val="FCD5B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Na tej stronie przedstawiliśmy jak powinnienłeś wiązać różnorakie figury w jednostki. Grupa z Drugiej Wojny Światowej daje obraz typowego oddziału piechoty US 7 żolmnierzy, działonowy obsługujący BAR :) , szeregowy z  bazooką i sierżant. 
Niemieckie oddzialy to 10 szeregowców, żolnierz z panzershrekiem, działonowy obsługujący MG42, no i oczywiście sierżant. 
Kolejną jednostką dla każdej ze stron są kolejno czołgi Szerman i Panzer IVJ.
Poniżej mamy niewielkie siły ze świata Fantasy sojusz elfów i ludzi zmagający się z orkami w oddziałach różnorakiej liczebności.
Wreszcie, figury użyte w jednostronicowych scenariuszach  (TM)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Rumble in the Jungle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Brides of Dracula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rownież pogrupowane w charakterystycznych dla siebie jednostkach.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Jak to zapewne zaóważyłeś figury w pojedyńczych jednostkach mają koszt obniżony o 25%.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K9" sqref="K9"/>
    </sheetView>
  </sheetViews>
  <sheetFormatPr defaultColWidth="9.140625" defaultRowHeight="12.75"/>
  <cols>
    <col min="1" max="1" width="24.140625" style="0" customWidth="1"/>
    <col min="2" max="2" width="8.7109375" style="0" customWidth="1"/>
    <col min="3" max="3" width="7.28125" style="0" customWidth="1"/>
    <col min="4" max="4" width="5.8515625" style="0" customWidth="1"/>
    <col min="5" max="5" width="8.421875" style="0" customWidth="1"/>
    <col min="6" max="6" width="7.7109375" style="0" customWidth="1"/>
    <col min="7" max="7" width="5.00390625" style="0" customWidth="1"/>
    <col min="8" max="8" width="8.421875" style="0" customWidth="1"/>
    <col min="9" max="9" width="7.8515625" style="0" customWidth="1"/>
    <col min="10" max="10" width="8.421875" style="0" customWidth="1"/>
    <col min="11" max="11" width="9.421875" style="0" customWidth="1"/>
    <col min="12" max="12" width="8.421875" style="0" bestFit="1" customWidth="1"/>
    <col min="13" max="13" width="4.28125" style="0" customWidth="1"/>
    <col min="14" max="14" width="18.7109375" style="0" customWidth="1"/>
    <col min="15" max="15" width="6.8515625" style="0" customWidth="1"/>
  </cols>
  <sheetData>
    <row r="1" spans="1:14" ht="12.75">
      <c r="A1" s="1" t="s">
        <v>0</v>
      </c>
      <c r="N1" s="1" t="s">
        <v>1</v>
      </c>
    </row>
    <row r="2" spans="1:15" ht="12.75">
      <c r="A2" t="s">
        <v>2</v>
      </c>
      <c r="B2">
        <v>5</v>
      </c>
      <c r="N2" t="s">
        <v>3</v>
      </c>
      <c r="O2">
        <v>5</v>
      </c>
    </row>
    <row r="3" spans="1:15" ht="12.75">
      <c r="A3" t="s">
        <v>4</v>
      </c>
      <c r="B3">
        <v>3</v>
      </c>
      <c r="N3" t="s">
        <v>5</v>
      </c>
      <c r="O3">
        <v>10</v>
      </c>
    </row>
    <row r="4" spans="1:15" ht="12.75">
      <c r="A4" t="s">
        <v>6</v>
      </c>
      <c r="B4">
        <v>10</v>
      </c>
      <c r="N4" t="s">
        <v>7</v>
      </c>
      <c r="O4">
        <v>20</v>
      </c>
    </row>
    <row r="5" spans="1:15" ht="12.75">
      <c r="A5" t="s">
        <v>8</v>
      </c>
      <c r="B5">
        <v>5</v>
      </c>
      <c r="K5" s="3"/>
      <c r="N5" t="s">
        <v>9</v>
      </c>
      <c r="O5">
        <v>10</v>
      </c>
    </row>
    <row r="6" spans="1:15" ht="12.75">
      <c r="A6" s="1" t="s">
        <v>10</v>
      </c>
      <c r="K6" s="3"/>
      <c r="N6" t="s">
        <v>11</v>
      </c>
      <c r="O6">
        <v>5</v>
      </c>
    </row>
    <row r="7" spans="1:15" ht="12.75">
      <c r="A7" s="1"/>
      <c r="K7" s="3"/>
      <c r="N7" t="s">
        <v>12</v>
      </c>
      <c r="O7">
        <v>1</v>
      </c>
    </row>
    <row r="8" spans="1:15" ht="12.75">
      <c r="A8" s="1" t="s">
        <v>13</v>
      </c>
      <c r="B8" s="1" t="s">
        <v>14</v>
      </c>
      <c r="C8" s="1" t="s">
        <v>15</v>
      </c>
      <c r="D8" s="1" t="s">
        <v>16</v>
      </c>
      <c r="E8" s="1" t="s">
        <v>17</v>
      </c>
      <c r="F8" s="1" t="s">
        <v>18</v>
      </c>
      <c r="G8" s="1" t="s">
        <v>19</v>
      </c>
      <c r="H8" s="1" t="s">
        <v>20</v>
      </c>
      <c r="I8" s="1" t="s">
        <v>21</v>
      </c>
      <c r="J8" s="1" t="s">
        <v>22</v>
      </c>
      <c r="K8" s="2" t="s">
        <v>23</v>
      </c>
      <c r="L8" s="1" t="s">
        <v>24</v>
      </c>
      <c r="N8" s="1" t="s">
        <v>25</v>
      </c>
      <c r="O8" s="4" t="s">
        <v>24</v>
      </c>
    </row>
    <row r="9" spans="1:17" ht="12.75">
      <c r="A9" t="s">
        <v>26</v>
      </c>
      <c r="B9">
        <v>6</v>
      </c>
      <c r="C9">
        <v>6</v>
      </c>
      <c r="D9">
        <v>6</v>
      </c>
      <c r="E9">
        <v>6</v>
      </c>
      <c r="F9">
        <v>6</v>
      </c>
      <c r="G9">
        <v>6</v>
      </c>
      <c r="H9">
        <f>O2</f>
        <v>5</v>
      </c>
      <c r="I9">
        <v>0</v>
      </c>
      <c r="J9">
        <v>5</v>
      </c>
      <c r="K9" s="3">
        <f aca="true" t="shared" si="0" ref="K9:K18">((((B9+C9)/2)+((D9+E9)*2)+(F9+G9)+H9+I9)*J9)/5</f>
        <v>47</v>
      </c>
      <c r="L9" s="3" t="e">
        <f aca="true" t="shared" si="1" ref="L9:L14">MROUND(K9,5)</f>
        <v>#NAME?</v>
      </c>
      <c r="N9" t="s">
        <v>27</v>
      </c>
      <c r="O9">
        <v>20</v>
      </c>
      <c r="P9" t="s">
        <v>97</v>
      </c>
      <c r="Q9">
        <v>5</v>
      </c>
    </row>
    <row r="10" spans="1:17" ht="12.75">
      <c r="A10" t="s">
        <v>29</v>
      </c>
      <c r="B10">
        <v>6</v>
      </c>
      <c r="C10">
        <v>6</v>
      </c>
      <c r="D10">
        <v>6</v>
      </c>
      <c r="E10">
        <v>6</v>
      </c>
      <c r="F10">
        <v>6</v>
      </c>
      <c r="G10">
        <v>6</v>
      </c>
      <c r="H10">
        <f>O2</f>
        <v>5</v>
      </c>
      <c r="I10">
        <f>O15+O40</f>
        <v>20</v>
      </c>
      <c r="J10">
        <v>5</v>
      </c>
      <c r="K10" s="3">
        <f t="shared" si="0"/>
        <v>67</v>
      </c>
      <c r="L10" s="3" t="e">
        <f t="shared" si="1"/>
        <v>#NAME?</v>
      </c>
      <c r="N10" t="s">
        <v>28</v>
      </c>
      <c r="O10">
        <v>10</v>
      </c>
      <c r="P10" t="s">
        <v>98</v>
      </c>
      <c r="Q10">
        <v>5</v>
      </c>
    </row>
    <row r="11" spans="1:17" ht="12.75">
      <c r="A11" t="s">
        <v>32</v>
      </c>
      <c r="B11">
        <v>6</v>
      </c>
      <c r="C11">
        <v>6</v>
      </c>
      <c r="D11">
        <v>6</v>
      </c>
      <c r="E11">
        <v>8</v>
      </c>
      <c r="F11">
        <v>6</v>
      </c>
      <c r="G11">
        <v>6</v>
      </c>
      <c r="H11">
        <f>O3</f>
        <v>10</v>
      </c>
      <c r="I11">
        <f>O40</f>
        <v>10</v>
      </c>
      <c r="J11">
        <v>5</v>
      </c>
      <c r="K11" s="3">
        <f t="shared" si="0"/>
        <v>66</v>
      </c>
      <c r="L11" s="3" t="e">
        <f t="shared" si="1"/>
        <v>#NAME?</v>
      </c>
      <c r="N11" t="s">
        <v>30</v>
      </c>
      <c r="P11" t="s">
        <v>99</v>
      </c>
      <c r="Q11">
        <v>3</v>
      </c>
    </row>
    <row r="12" spans="1:17" ht="12.75">
      <c r="A12" t="s">
        <v>35</v>
      </c>
      <c r="B12">
        <v>4</v>
      </c>
      <c r="C12">
        <v>10</v>
      </c>
      <c r="D12">
        <v>4</v>
      </c>
      <c r="E12">
        <v>0</v>
      </c>
      <c r="F12">
        <v>4</v>
      </c>
      <c r="G12">
        <v>8</v>
      </c>
      <c r="H12">
        <v>2</v>
      </c>
      <c r="I12">
        <f>O37</f>
        <v>5</v>
      </c>
      <c r="J12">
        <v>1</v>
      </c>
      <c r="K12" s="3">
        <f t="shared" si="0"/>
        <v>6.8</v>
      </c>
      <c r="L12" s="3" t="e">
        <f t="shared" si="1"/>
        <v>#NAME?</v>
      </c>
      <c r="N12" t="s">
        <v>31</v>
      </c>
      <c r="O12">
        <v>5</v>
      </c>
      <c r="P12" t="s">
        <v>100</v>
      </c>
      <c r="Q12">
        <v>5</v>
      </c>
    </row>
    <row r="13" spans="1:17" ht="12.75">
      <c r="A13" t="s">
        <v>38</v>
      </c>
      <c r="B13">
        <v>6</v>
      </c>
      <c r="C13">
        <v>8</v>
      </c>
      <c r="D13">
        <v>6</v>
      </c>
      <c r="E13">
        <v>0</v>
      </c>
      <c r="F13">
        <v>6</v>
      </c>
      <c r="G13">
        <v>6</v>
      </c>
      <c r="H13">
        <v>0</v>
      </c>
      <c r="I13">
        <f>O40+O41</f>
        <v>15</v>
      </c>
      <c r="J13">
        <v>1</v>
      </c>
      <c r="K13" s="3">
        <f t="shared" si="0"/>
        <v>9.2</v>
      </c>
      <c r="L13" s="3" t="e">
        <f t="shared" si="1"/>
        <v>#NAME?</v>
      </c>
      <c r="N13" t="s">
        <v>33</v>
      </c>
      <c r="O13">
        <v>5</v>
      </c>
      <c r="P13" t="s">
        <v>27</v>
      </c>
      <c r="Q13">
        <v>20</v>
      </c>
    </row>
    <row r="14" spans="1:17" ht="12.75">
      <c r="A14" t="s">
        <v>40</v>
      </c>
      <c r="B14">
        <v>6</v>
      </c>
      <c r="C14">
        <v>6</v>
      </c>
      <c r="D14">
        <v>6</v>
      </c>
      <c r="E14">
        <v>6</v>
      </c>
      <c r="F14">
        <v>6</v>
      </c>
      <c r="G14">
        <v>6</v>
      </c>
      <c r="H14">
        <f>O2</f>
        <v>5</v>
      </c>
      <c r="I14">
        <f>O49</f>
        <v>1</v>
      </c>
      <c r="J14">
        <v>1</v>
      </c>
      <c r="K14" s="3">
        <f t="shared" si="0"/>
        <v>9.6</v>
      </c>
      <c r="L14" s="3" t="e">
        <f t="shared" si="1"/>
        <v>#NAME?</v>
      </c>
      <c r="N14" t="s">
        <v>34</v>
      </c>
      <c r="O14">
        <v>5</v>
      </c>
      <c r="P14" t="s">
        <v>102</v>
      </c>
      <c r="Q14">
        <v>5</v>
      </c>
    </row>
    <row r="15" spans="1:17" ht="12.75">
      <c r="A15" s="1" t="s">
        <v>43</v>
      </c>
      <c r="K15" s="3"/>
      <c r="L15" s="3"/>
      <c r="N15" t="s">
        <v>36</v>
      </c>
      <c r="O15">
        <v>10</v>
      </c>
      <c r="P15" t="s">
        <v>101</v>
      </c>
      <c r="Q15">
        <v>10</v>
      </c>
    </row>
    <row r="16" spans="1:15" ht="12.75">
      <c r="A16" t="s">
        <v>45</v>
      </c>
      <c r="B16">
        <v>8</v>
      </c>
      <c r="C16">
        <v>8</v>
      </c>
      <c r="D16">
        <v>8</v>
      </c>
      <c r="E16">
        <v>10</v>
      </c>
      <c r="F16">
        <v>8</v>
      </c>
      <c r="G16">
        <v>10</v>
      </c>
      <c r="H16">
        <f>O2</f>
        <v>5</v>
      </c>
      <c r="I16">
        <f>O35+O31+O10</f>
        <v>20</v>
      </c>
      <c r="J16">
        <v>5</v>
      </c>
      <c r="K16" s="3">
        <f t="shared" si="0"/>
        <v>87</v>
      </c>
      <c r="L16" s="3" t="e">
        <f aca="true" t="shared" si="2" ref="L16:L23">MROUND(K16,5)</f>
        <v>#NAME?</v>
      </c>
      <c r="N16" t="s">
        <v>37</v>
      </c>
      <c r="O16">
        <v>5</v>
      </c>
    </row>
    <row r="17" spans="1:15" ht="12.75">
      <c r="A17" t="s">
        <v>48</v>
      </c>
      <c r="B17">
        <v>6</v>
      </c>
      <c r="C17">
        <v>10</v>
      </c>
      <c r="D17">
        <v>8</v>
      </c>
      <c r="E17">
        <v>8</v>
      </c>
      <c r="F17">
        <v>8</v>
      </c>
      <c r="G17">
        <v>10</v>
      </c>
      <c r="H17">
        <f>O2</f>
        <v>5</v>
      </c>
      <c r="I17">
        <f>O9+O10+O35+O27+O7+O7</f>
        <v>62</v>
      </c>
      <c r="J17">
        <v>1</v>
      </c>
      <c r="K17" s="3">
        <f t="shared" si="0"/>
        <v>25</v>
      </c>
      <c r="L17" s="3" t="e">
        <f t="shared" si="2"/>
        <v>#NAME?</v>
      </c>
      <c r="N17" t="s">
        <v>39</v>
      </c>
      <c r="O17">
        <v>5</v>
      </c>
    </row>
    <row r="18" spans="1:15" ht="12.75">
      <c r="A18" t="s">
        <v>50</v>
      </c>
      <c r="B18">
        <v>4</v>
      </c>
      <c r="C18">
        <v>10</v>
      </c>
      <c r="D18">
        <v>6</v>
      </c>
      <c r="E18">
        <v>8</v>
      </c>
      <c r="F18">
        <v>4</v>
      </c>
      <c r="G18">
        <v>8</v>
      </c>
      <c r="H18">
        <v>0</v>
      </c>
      <c r="I18">
        <f>O11+O33+O27</f>
        <v>30</v>
      </c>
      <c r="J18">
        <v>1</v>
      </c>
      <c r="K18" s="3">
        <f t="shared" si="0"/>
        <v>15.4</v>
      </c>
      <c r="L18" s="3" t="e">
        <f t="shared" si="2"/>
        <v>#NAME?</v>
      </c>
      <c r="N18" t="s">
        <v>41</v>
      </c>
      <c r="O18">
        <v>5</v>
      </c>
    </row>
    <row r="19" spans="1:15" ht="12.75">
      <c r="A19" t="s">
        <v>52</v>
      </c>
      <c r="B19">
        <v>6</v>
      </c>
      <c r="C19">
        <v>6</v>
      </c>
      <c r="D19">
        <v>8</v>
      </c>
      <c r="E19">
        <v>8</v>
      </c>
      <c r="F19">
        <v>8</v>
      </c>
      <c r="G19">
        <v>10</v>
      </c>
      <c r="H19">
        <f>O2</f>
        <v>5</v>
      </c>
      <c r="I19">
        <f>O27+O49+O49</f>
        <v>27</v>
      </c>
      <c r="J19">
        <v>1</v>
      </c>
      <c r="K19" s="3">
        <f aca="true" t="shared" si="3" ref="K19:K27">((((B19+C19)/2)+((D19+E19)*2)+(F19+G19)+H19+I19)*J19)/5</f>
        <v>17.6</v>
      </c>
      <c r="L19" s="3" t="e">
        <f t="shared" si="2"/>
        <v>#NAME?</v>
      </c>
      <c r="N19" t="s">
        <v>42</v>
      </c>
      <c r="O19">
        <v>5</v>
      </c>
    </row>
    <row r="20" spans="1:15" ht="12.75">
      <c r="A20" s="1" t="s">
        <v>54</v>
      </c>
      <c r="K20" s="3"/>
      <c r="L20" s="3" t="e">
        <f t="shared" si="2"/>
        <v>#NAME?</v>
      </c>
      <c r="N20" t="s">
        <v>44</v>
      </c>
      <c r="O20">
        <v>5</v>
      </c>
    </row>
    <row r="21" spans="1:15" ht="12.75">
      <c r="A21" s="5" t="s">
        <v>56</v>
      </c>
      <c r="B21">
        <v>8</v>
      </c>
      <c r="C21">
        <v>4</v>
      </c>
      <c r="D21">
        <v>6</v>
      </c>
      <c r="E21">
        <v>0</v>
      </c>
      <c r="F21">
        <v>6</v>
      </c>
      <c r="G21">
        <v>6</v>
      </c>
      <c r="H21">
        <f>O6</f>
        <v>5</v>
      </c>
      <c r="I21">
        <f>O21+O26+O45</f>
        <v>20</v>
      </c>
      <c r="J21">
        <v>5</v>
      </c>
      <c r="K21" s="3">
        <f t="shared" si="3"/>
        <v>55</v>
      </c>
      <c r="L21" s="3" t="e">
        <f t="shared" si="2"/>
        <v>#NAME?</v>
      </c>
      <c r="N21" t="s">
        <v>46</v>
      </c>
      <c r="O21">
        <v>5</v>
      </c>
    </row>
    <row r="22" spans="1:15" ht="12.75">
      <c r="A22" t="s">
        <v>59</v>
      </c>
      <c r="B22">
        <v>6</v>
      </c>
      <c r="C22">
        <v>6</v>
      </c>
      <c r="D22">
        <v>6</v>
      </c>
      <c r="E22">
        <v>6</v>
      </c>
      <c r="F22">
        <v>6</v>
      </c>
      <c r="G22">
        <v>0</v>
      </c>
      <c r="H22">
        <f>O2</f>
        <v>5</v>
      </c>
      <c r="I22">
        <f>O45+O22+O21</f>
        <v>20</v>
      </c>
      <c r="J22">
        <v>5</v>
      </c>
      <c r="K22" s="3">
        <f t="shared" si="3"/>
        <v>61</v>
      </c>
      <c r="L22" s="3" t="e">
        <f t="shared" si="2"/>
        <v>#NAME?</v>
      </c>
      <c r="N22" t="s">
        <v>47</v>
      </c>
      <c r="O22">
        <v>5</v>
      </c>
    </row>
    <row r="23" spans="1:12" ht="12.75">
      <c r="A23" t="s">
        <v>96</v>
      </c>
      <c r="B23">
        <v>8</v>
      </c>
      <c r="C23">
        <v>4</v>
      </c>
      <c r="D23">
        <v>8</v>
      </c>
      <c r="E23">
        <v>6</v>
      </c>
      <c r="F23">
        <v>8</v>
      </c>
      <c r="G23">
        <v>8</v>
      </c>
      <c r="H23">
        <v>5</v>
      </c>
      <c r="I23">
        <f>O26+O10</f>
        <v>15</v>
      </c>
      <c r="J23">
        <v>5</v>
      </c>
      <c r="K23" s="3">
        <f>((((B23+C23)/2)+((D23+E23)*2)+(F23+G23)+H23+I23)*J23)/5</f>
        <v>70</v>
      </c>
      <c r="L23" s="3" t="e">
        <f t="shared" si="2"/>
        <v>#NAME?</v>
      </c>
    </row>
    <row r="24" spans="1:15" ht="12.75">
      <c r="A24" s="6" t="s">
        <v>95</v>
      </c>
      <c r="K24" s="3"/>
      <c r="L24" s="3"/>
      <c r="N24" t="s">
        <v>49</v>
      </c>
      <c r="O24">
        <v>5</v>
      </c>
    </row>
    <row r="25" spans="1:15" ht="12.75">
      <c r="A25" s="5" t="s">
        <v>81</v>
      </c>
      <c r="B25">
        <v>6</v>
      </c>
      <c r="C25">
        <v>10</v>
      </c>
      <c r="D25">
        <v>8</v>
      </c>
      <c r="E25">
        <v>12</v>
      </c>
      <c r="F25">
        <v>8</v>
      </c>
      <c r="G25">
        <v>10</v>
      </c>
      <c r="H25">
        <f>O3</f>
        <v>10</v>
      </c>
      <c r="I25">
        <f>O28+O35+O40+O30+O27</f>
        <v>50</v>
      </c>
      <c r="J25">
        <v>1</v>
      </c>
      <c r="K25" s="3">
        <f t="shared" si="3"/>
        <v>25.2</v>
      </c>
      <c r="L25" s="3" t="e">
        <f aca="true" t="shared" si="4" ref="L25:L37">MROUND(K25,5)</f>
        <v>#NAME?</v>
      </c>
      <c r="N25" t="s">
        <v>51</v>
      </c>
      <c r="O25">
        <v>5</v>
      </c>
    </row>
    <row r="26" spans="1:15" ht="12.75">
      <c r="A26" s="5" t="s">
        <v>82</v>
      </c>
      <c r="B26">
        <v>6</v>
      </c>
      <c r="C26">
        <v>10</v>
      </c>
      <c r="D26">
        <v>8</v>
      </c>
      <c r="E26">
        <v>6</v>
      </c>
      <c r="F26">
        <v>6</v>
      </c>
      <c r="G26">
        <v>12</v>
      </c>
      <c r="H26">
        <f>O2</f>
        <v>5</v>
      </c>
      <c r="I26">
        <f>O9+O35+O27</f>
        <v>50</v>
      </c>
      <c r="J26">
        <v>1</v>
      </c>
      <c r="K26" s="3">
        <f t="shared" si="3"/>
        <v>21.8</v>
      </c>
      <c r="L26" s="3" t="e">
        <f t="shared" si="4"/>
        <v>#NAME?</v>
      </c>
      <c r="N26" t="s">
        <v>53</v>
      </c>
      <c r="O26">
        <v>5</v>
      </c>
    </row>
    <row r="27" spans="1:15" ht="12.75">
      <c r="A27" s="5" t="s">
        <v>83</v>
      </c>
      <c r="B27">
        <v>6</v>
      </c>
      <c r="C27">
        <v>6</v>
      </c>
      <c r="D27">
        <v>8</v>
      </c>
      <c r="E27">
        <v>12</v>
      </c>
      <c r="F27">
        <v>6</v>
      </c>
      <c r="G27">
        <v>8</v>
      </c>
      <c r="H27">
        <f>O2+O2</f>
        <v>10</v>
      </c>
      <c r="I27">
        <f>O17+O27+O20</f>
        <v>35</v>
      </c>
      <c r="J27" s="3">
        <v>1</v>
      </c>
      <c r="K27" s="3">
        <f t="shared" si="3"/>
        <v>21</v>
      </c>
      <c r="L27" s="3" t="e">
        <f t="shared" si="4"/>
        <v>#NAME?</v>
      </c>
      <c r="N27" t="s">
        <v>55</v>
      </c>
      <c r="O27">
        <v>25</v>
      </c>
    </row>
    <row r="28" spans="1:15" ht="12.75">
      <c r="A28" s="5" t="s">
        <v>84</v>
      </c>
      <c r="B28">
        <v>8</v>
      </c>
      <c r="C28">
        <v>6</v>
      </c>
      <c r="D28">
        <v>8</v>
      </c>
      <c r="E28">
        <v>8</v>
      </c>
      <c r="F28">
        <v>8</v>
      </c>
      <c r="G28">
        <v>8</v>
      </c>
      <c r="H28">
        <f>O2+O6</f>
        <v>10</v>
      </c>
      <c r="I28">
        <f>O27+O12</f>
        <v>30</v>
      </c>
      <c r="J28" s="3">
        <v>1</v>
      </c>
      <c r="K28" s="3">
        <f aca="true" t="shared" si="5" ref="K28:K37">((((B28+C28)/2)+((D28+E28)*2)+(F28+G28)+H28+I28)*J28)/5</f>
        <v>19</v>
      </c>
      <c r="L28" s="3" t="e">
        <f t="shared" si="4"/>
        <v>#NAME?</v>
      </c>
      <c r="N28" t="s">
        <v>57</v>
      </c>
      <c r="O28">
        <v>5</v>
      </c>
    </row>
    <row r="29" spans="1:15" ht="12.75">
      <c r="A29" s="5" t="s">
        <v>85</v>
      </c>
      <c r="B29">
        <v>6</v>
      </c>
      <c r="C29">
        <v>10</v>
      </c>
      <c r="D29">
        <v>6</v>
      </c>
      <c r="E29">
        <v>10</v>
      </c>
      <c r="F29">
        <v>8</v>
      </c>
      <c r="G29">
        <v>10</v>
      </c>
      <c r="H29">
        <f>O2</f>
        <v>5</v>
      </c>
      <c r="I29">
        <f>O9+O27+O35</f>
        <v>50</v>
      </c>
      <c r="J29">
        <v>1</v>
      </c>
      <c r="K29" s="3">
        <f t="shared" si="5"/>
        <v>22.6</v>
      </c>
      <c r="L29" s="3" t="e">
        <f t="shared" si="4"/>
        <v>#NAME?</v>
      </c>
      <c r="N29" t="s">
        <v>58</v>
      </c>
      <c r="O29">
        <v>5</v>
      </c>
    </row>
    <row r="30" spans="1:15" ht="12.75">
      <c r="A30" s="5" t="s">
        <v>86</v>
      </c>
      <c r="B30">
        <v>4</v>
      </c>
      <c r="C30">
        <v>10</v>
      </c>
      <c r="D30">
        <v>8</v>
      </c>
      <c r="E30">
        <v>6</v>
      </c>
      <c r="F30">
        <v>6</v>
      </c>
      <c r="G30">
        <v>8</v>
      </c>
      <c r="I30">
        <f>O9+O27+O35+O51</f>
        <v>55</v>
      </c>
      <c r="J30">
        <v>1</v>
      </c>
      <c r="K30" s="3">
        <f t="shared" si="5"/>
        <v>20.8</v>
      </c>
      <c r="L30" s="3" t="e">
        <f t="shared" si="4"/>
        <v>#NAME?</v>
      </c>
      <c r="N30" t="s">
        <v>60</v>
      </c>
      <c r="O30">
        <v>5</v>
      </c>
    </row>
    <row r="31" spans="1:15" ht="12.75">
      <c r="A31" s="5" t="s">
        <v>87</v>
      </c>
      <c r="B31">
        <v>10</v>
      </c>
      <c r="C31">
        <v>6</v>
      </c>
      <c r="D31">
        <v>10</v>
      </c>
      <c r="E31">
        <v>6</v>
      </c>
      <c r="F31">
        <v>12</v>
      </c>
      <c r="G31">
        <v>10</v>
      </c>
      <c r="H31">
        <f>O2+O6</f>
        <v>10</v>
      </c>
      <c r="I31">
        <f>O27+O10+O34</f>
        <v>40</v>
      </c>
      <c r="J31">
        <v>1</v>
      </c>
      <c r="K31" s="3">
        <f t="shared" si="5"/>
        <v>22.4</v>
      </c>
      <c r="L31" s="3" t="e">
        <f t="shared" si="4"/>
        <v>#NAME?</v>
      </c>
      <c r="N31" t="s">
        <v>61</v>
      </c>
      <c r="O31">
        <v>5</v>
      </c>
    </row>
    <row r="32" spans="1:15" ht="12.75">
      <c r="A32" s="5" t="s">
        <v>88</v>
      </c>
      <c r="B32">
        <v>8</v>
      </c>
      <c r="C32">
        <v>8</v>
      </c>
      <c r="D32">
        <v>10</v>
      </c>
      <c r="E32">
        <v>8</v>
      </c>
      <c r="F32">
        <v>8</v>
      </c>
      <c r="G32">
        <v>10</v>
      </c>
      <c r="H32">
        <f>O2</f>
        <v>5</v>
      </c>
      <c r="I32">
        <f>O43+O27+O31+O35</f>
        <v>40</v>
      </c>
      <c r="J32">
        <v>1</v>
      </c>
      <c r="K32" s="3">
        <f t="shared" si="5"/>
        <v>21.4</v>
      </c>
      <c r="L32" s="3" t="e">
        <f t="shared" si="4"/>
        <v>#NAME?</v>
      </c>
      <c r="N32" t="s">
        <v>62</v>
      </c>
      <c r="O32">
        <v>5</v>
      </c>
    </row>
    <row r="33" spans="1:15" ht="12.75">
      <c r="A33" s="5" t="s">
        <v>89</v>
      </c>
      <c r="B33">
        <v>8</v>
      </c>
      <c r="C33">
        <v>6</v>
      </c>
      <c r="D33">
        <v>8</v>
      </c>
      <c r="E33">
        <v>6</v>
      </c>
      <c r="F33">
        <v>10</v>
      </c>
      <c r="G33">
        <v>8</v>
      </c>
      <c r="H33">
        <f>O2+O6</f>
        <v>10</v>
      </c>
      <c r="I33">
        <f>O12+O26+O27</f>
        <v>35</v>
      </c>
      <c r="J33">
        <v>1</v>
      </c>
      <c r="K33" s="3">
        <f t="shared" si="5"/>
        <v>19.6</v>
      </c>
      <c r="L33" s="3" t="e">
        <f t="shared" si="4"/>
        <v>#NAME?</v>
      </c>
      <c r="N33" t="s">
        <v>63</v>
      </c>
      <c r="O33">
        <v>5</v>
      </c>
    </row>
    <row r="34" spans="1:15" ht="12.75">
      <c r="A34" s="5" t="s">
        <v>90</v>
      </c>
      <c r="B34">
        <v>6</v>
      </c>
      <c r="C34">
        <v>8</v>
      </c>
      <c r="D34">
        <v>8</v>
      </c>
      <c r="E34">
        <v>4</v>
      </c>
      <c r="F34">
        <v>4</v>
      </c>
      <c r="G34">
        <v>8</v>
      </c>
      <c r="I34">
        <f>+O9+O19+O27+O35</f>
        <v>55</v>
      </c>
      <c r="J34">
        <v>1</v>
      </c>
      <c r="K34" s="3">
        <f t="shared" si="5"/>
        <v>19.6</v>
      </c>
      <c r="L34" s="3" t="e">
        <f t="shared" si="4"/>
        <v>#NAME?</v>
      </c>
      <c r="N34" t="s">
        <v>64</v>
      </c>
      <c r="O34">
        <v>5</v>
      </c>
    </row>
    <row r="35" spans="1:15" ht="12.75">
      <c r="A35" s="5" t="s">
        <v>91</v>
      </c>
      <c r="B35">
        <v>8</v>
      </c>
      <c r="C35">
        <v>8</v>
      </c>
      <c r="D35">
        <v>8</v>
      </c>
      <c r="E35">
        <v>6</v>
      </c>
      <c r="F35">
        <v>8</v>
      </c>
      <c r="G35">
        <v>8</v>
      </c>
      <c r="H35">
        <f>O2</f>
        <v>5</v>
      </c>
      <c r="I35">
        <f>O9+O12+O27</f>
        <v>50</v>
      </c>
      <c r="J35">
        <v>1</v>
      </c>
      <c r="K35" s="3">
        <f t="shared" si="5"/>
        <v>21.4</v>
      </c>
      <c r="L35" s="3" t="e">
        <f t="shared" si="4"/>
        <v>#NAME?</v>
      </c>
      <c r="N35" t="s">
        <v>65</v>
      </c>
      <c r="O35">
        <v>5</v>
      </c>
    </row>
    <row r="36" spans="1:15" ht="12.75">
      <c r="A36" s="5" t="s">
        <v>92</v>
      </c>
      <c r="B36">
        <v>8</v>
      </c>
      <c r="C36">
        <v>6</v>
      </c>
      <c r="D36">
        <v>8</v>
      </c>
      <c r="E36">
        <v>8</v>
      </c>
      <c r="F36">
        <v>8</v>
      </c>
      <c r="G36">
        <v>8</v>
      </c>
      <c r="H36">
        <f>O2</f>
        <v>5</v>
      </c>
      <c r="I36">
        <f>O27</f>
        <v>25</v>
      </c>
      <c r="J36">
        <v>1</v>
      </c>
      <c r="K36" s="3">
        <f t="shared" si="5"/>
        <v>17</v>
      </c>
      <c r="L36" s="3" t="e">
        <f t="shared" si="4"/>
        <v>#NAME?</v>
      </c>
      <c r="N36" t="s">
        <v>66</v>
      </c>
      <c r="O36">
        <v>5</v>
      </c>
    </row>
    <row r="37" spans="1:15" ht="12.75">
      <c r="A37" s="5" t="s">
        <v>94</v>
      </c>
      <c r="B37">
        <v>8</v>
      </c>
      <c r="C37">
        <v>6</v>
      </c>
      <c r="D37">
        <v>8</v>
      </c>
      <c r="E37">
        <v>12</v>
      </c>
      <c r="F37">
        <v>8</v>
      </c>
      <c r="G37">
        <v>8</v>
      </c>
      <c r="H37">
        <f>O2</f>
        <v>5</v>
      </c>
      <c r="I37">
        <f>O17+O20+O52+O27</f>
        <v>55</v>
      </c>
      <c r="J37" s="3">
        <v>1</v>
      </c>
      <c r="K37" s="3">
        <f t="shared" si="5"/>
        <v>24.6</v>
      </c>
      <c r="L37" s="3" t="e">
        <f t="shared" si="4"/>
        <v>#NAME?</v>
      </c>
      <c r="N37" t="s">
        <v>35</v>
      </c>
      <c r="O37">
        <v>5</v>
      </c>
    </row>
    <row r="38" spans="14:15" ht="12.75">
      <c r="N38" t="s">
        <v>67</v>
      </c>
      <c r="O38">
        <v>5</v>
      </c>
    </row>
    <row r="39" spans="14:15" ht="12.75">
      <c r="N39" t="s">
        <v>68</v>
      </c>
      <c r="O39">
        <v>5</v>
      </c>
    </row>
    <row r="40" spans="14:15" ht="12.75">
      <c r="N40" t="s">
        <v>69</v>
      </c>
      <c r="O40">
        <v>10</v>
      </c>
    </row>
    <row r="41" spans="14:15" ht="12.75">
      <c r="N41" t="s">
        <v>70</v>
      </c>
      <c r="O41">
        <v>5</v>
      </c>
    </row>
    <row r="42" spans="14:15" ht="12.75">
      <c r="N42" t="s">
        <v>71</v>
      </c>
      <c r="O42">
        <v>5</v>
      </c>
    </row>
    <row r="43" spans="14:15" ht="12.75">
      <c r="N43" t="s">
        <v>72</v>
      </c>
      <c r="O43">
        <v>5</v>
      </c>
    </row>
    <row r="44" spans="14:15" ht="12.75">
      <c r="N44" t="s">
        <v>73</v>
      </c>
      <c r="O44">
        <v>5</v>
      </c>
    </row>
    <row r="45" spans="14:15" ht="12.75">
      <c r="N45" t="s">
        <v>74</v>
      </c>
      <c r="O45">
        <v>10</v>
      </c>
    </row>
    <row r="46" spans="14:15" ht="12.75">
      <c r="N46" t="s">
        <v>75</v>
      </c>
      <c r="O46">
        <v>20</v>
      </c>
    </row>
    <row r="47" spans="14:15" ht="12.75">
      <c r="N47" t="s">
        <v>76</v>
      </c>
      <c r="O47">
        <v>5</v>
      </c>
    </row>
    <row r="48" spans="14:15" ht="12.75">
      <c r="N48" t="s">
        <v>77</v>
      </c>
      <c r="O48">
        <v>5</v>
      </c>
    </row>
    <row r="49" spans="14:15" ht="12.75">
      <c r="N49" t="s">
        <v>78</v>
      </c>
      <c r="O49">
        <v>1</v>
      </c>
    </row>
    <row r="50" spans="14:15" ht="12.75">
      <c r="N50" t="s">
        <v>79</v>
      </c>
      <c r="O50">
        <v>3</v>
      </c>
    </row>
    <row r="51" spans="14:15" ht="12.75">
      <c r="N51" t="s">
        <v>80</v>
      </c>
      <c r="O51">
        <v>5</v>
      </c>
    </row>
    <row r="52" spans="14:15" ht="12.75">
      <c r="N52" t="s">
        <v>93</v>
      </c>
      <c r="O52">
        <v>20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52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L36" sqref="L3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78"/>
  <sheetViews>
    <sheetView zoomScalePageLayoutView="0" workbookViewId="0" topLeftCell="A1">
      <pane xSplit="1" ySplit="2" topLeftCell="B5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9" sqref="A79"/>
    </sheetView>
  </sheetViews>
  <sheetFormatPr defaultColWidth="9.140625" defaultRowHeight="12.75"/>
  <cols>
    <col min="1" max="1" width="24.140625" style="0" customWidth="1"/>
    <col min="2" max="2" width="9.421875" style="7" customWidth="1"/>
    <col min="3" max="3" width="5.7109375" style="7" customWidth="1"/>
    <col min="4" max="4" width="5.28125" style="7" customWidth="1"/>
    <col min="5" max="5" width="6.140625" style="7" customWidth="1"/>
    <col min="6" max="6" width="7.7109375" style="7" customWidth="1"/>
    <col min="7" max="7" width="7.28125" style="7" customWidth="1"/>
    <col min="8" max="8" width="6.421875" style="7" customWidth="1"/>
    <col min="9" max="9" width="7.8515625" style="7" customWidth="1"/>
    <col min="10" max="10" width="6.57421875" style="7" customWidth="1"/>
    <col min="11" max="11" width="6.28125" style="7" customWidth="1"/>
    <col min="12" max="12" width="8.140625" style="7" customWidth="1"/>
    <col min="13" max="13" width="8.57421875" style="7" bestFit="1" customWidth="1"/>
    <col min="14" max="14" width="6.8515625" style="7" customWidth="1"/>
    <col min="15" max="15" width="7.7109375" style="7" customWidth="1"/>
    <col min="16" max="16" width="9.8515625" style="7" customWidth="1"/>
    <col min="17" max="17" width="9.28125" style="7" customWidth="1"/>
    <col min="18" max="18" width="8.421875" style="7" customWidth="1"/>
    <col min="19" max="19" width="7.57421875" style="7" customWidth="1"/>
    <col min="20" max="20" width="11.8515625" style="10" customWidth="1"/>
    <col min="21" max="21" width="6.28125" style="10" customWidth="1"/>
    <col min="22" max="22" width="6.8515625" style="7" customWidth="1"/>
    <col min="24" max="24" width="19.421875" style="0" bestFit="1" customWidth="1"/>
    <col min="25" max="26" width="9.140625" style="7" customWidth="1"/>
    <col min="27" max="27" width="18.00390625" style="0" bestFit="1" customWidth="1"/>
  </cols>
  <sheetData>
    <row r="1" spans="1:21" ht="12.75">
      <c r="A1" s="1"/>
      <c r="B1" s="48" t="s">
        <v>224</v>
      </c>
      <c r="C1" s="48" t="s">
        <v>225</v>
      </c>
      <c r="D1" s="48" t="s">
        <v>228</v>
      </c>
      <c r="E1" s="48" t="s">
        <v>230</v>
      </c>
      <c r="F1" s="48" t="s">
        <v>232</v>
      </c>
      <c r="G1" s="48" t="s">
        <v>234</v>
      </c>
      <c r="I1" s="48" t="s">
        <v>237</v>
      </c>
      <c r="J1" s="48" t="s">
        <v>238</v>
      </c>
      <c r="K1" s="48" t="s">
        <v>239</v>
      </c>
      <c r="L1" s="48" t="s">
        <v>240</v>
      </c>
      <c r="M1" s="48" t="s">
        <v>241</v>
      </c>
      <c r="N1" s="48" t="s">
        <v>243</v>
      </c>
      <c r="O1" s="48" t="s">
        <v>244</v>
      </c>
      <c r="U1" s="46"/>
    </row>
    <row r="2" spans="1:21" ht="12.75">
      <c r="A2" s="1" t="s">
        <v>222</v>
      </c>
      <c r="B2" s="8" t="s">
        <v>227</v>
      </c>
      <c r="C2" s="8" t="s">
        <v>226</v>
      </c>
      <c r="D2" s="8" t="s">
        <v>229</v>
      </c>
      <c r="E2" s="8" t="s">
        <v>231</v>
      </c>
      <c r="F2" s="11" t="s">
        <v>233</v>
      </c>
      <c r="G2" s="8" t="s">
        <v>235</v>
      </c>
      <c r="H2" s="11" t="s">
        <v>223</v>
      </c>
      <c r="I2" s="11" t="s">
        <v>236</v>
      </c>
      <c r="J2" s="11" t="s">
        <v>236</v>
      </c>
      <c r="K2" s="11" t="s">
        <v>236</v>
      </c>
      <c r="L2" s="11" t="s">
        <v>236</v>
      </c>
      <c r="M2" s="11" t="s">
        <v>242</v>
      </c>
      <c r="N2" s="11" t="s">
        <v>242</v>
      </c>
      <c r="O2" s="11" t="s">
        <v>242</v>
      </c>
      <c r="P2" s="8" t="s">
        <v>245</v>
      </c>
      <c r="Q2" s="11" t="s">
        <v>246</v>
      </c>
      <c r="R2" s="11" t="s">
        <v>247</v>
      </c>
      <c r="S2" s="11" t="s">
        <v>248</v>
      </c>
      <c r="T2" s="18" t="s">
        <v>250</v>
      </c>
      <c r="U2" s="18" t="s">
        <v>249</v>
      </c>
    </row>
    <row r="3" spans="1:21" ht="12.75">
      <c r="A3" s="9" t="s">
        <v>143</v>
      </c>
      <c r="B3" s="13">
        <v>4</v>
      </c>
      <c r="C3" s="7">
        <v>4</v>
      </c>
      <c r="D3" s="7">
        <v>8</v>
      </c>
      <c r="E3" s="7">
        <v>10</v>
      </c>
      <c r="G3" s="7">
        <v>10</v>
      </c>
      <c r="H3" s="7">
        <v>3</v>
      </c>
      <c r="I3" s="7">
        <v>8</v>
      </c>
      <c r="M3" s="7">
        <f>'Specjalne zdolności'!E14</f>
        <v>6</v>
      </c>
      <c r="P3" s="7">
        <f>'Specjalne zdolności'!H4+'Specjalne zdolności'!E14+'Specjalne zdolności'!H45</f>
        <v>16</v>
      </c>
      <c r="Q3" s="7">
        <v>2</v>
      </c>
      <c r="T3" s="10">
        <f>((B3-4)+(C3-4)+(D3-2)+(E3-2)+F3+(((G3/2)-1)*3)+(H3-6)+(((I3/2)-1)*3)+((((J3/2)-1)*3)/2)+((((K3/2)-1)*3)/2)+((((L3/2)-1)*3)/2)+M3+(N3/3)+(O3/3)+P3+(Q3*5)+(R3*10))*(IF(S3=1,2,1))</f>
        <v>59.5</v>
      </c>
      <c r="U3" s="10">
        <f>T3/5</f>
        <v>11.9</v>
      </c>
    </row>
    <row r="4" spans="1:21" ht="12.75">
      <c r="A4" s="9" t="s">
        <v>251</v>
      </c>
      <c r="B4" s="7">
        <v>6</v>
      </c>
      <c r="C4" s="7">
        <v>6</v>
      </c>
      <c r="D4" s="7">
        <v>8</v>
      </c>
      <c r="E4" s="7">
        <v>12</v>
      </c>
      <c r="F4" s="7">
        <v>4</v>
      </c>
      <c r="G4" s="7">
        <v>12</v>
      </c>
      <c r="H4" s="7">
        <v>8</v>
      </c>
      <c r="I4" s="7">
        <v>8</v>
      </c>
      <c r="M4" s="7">
        <f>'Specjalne zdolności'!E14</f>
        <v>6</v>
      </c>
      <c r="P4" s="7">
        <f>'Specjalne zdolności'!H8+'Specjalne zdolności'!E14</f>
        <v>11</v>
      </c>
      <c r="R4" s="7">
        <v>2</v>
      </c>
      <c r="T4" s="10">
        <f aca="true" t="shared" si="0" ref="T4:T39">((B4-4)+(C4-4)+(D4-2)+(E4-2)+F4+(((G4/2)-1)*3)+(H4-6)+(((I4/2)-1)*3)+((((J4/2)-1)*3)/2)+((((K4/2)-1)*3)/2)+((((L4/2)-1)*3)/2)+M4+(N4/3)+(O4/3)+P4+(Q4*5)+(R4*10))*(IF(S4=1,2,1))</f>
        <v>82.5</v>
      </c>
      <c r="U4" s="10">
        <f aca="true" t="shared" si="1" ref="U4:U67">T4/5</f>
        <v>16.5</v>
      </c>
    </row>
    <row r="5" spans="1:21" ht="12.75">
      <c r="A5" s="9" t="s">
        <v>252</v>
      </c>
      <c r="B5" s="7">
        <v>6</v>
      </c>
      <c r="C5" s="7">
        <v>4</v>
      </c>
      <c r="D5" s="7">
        <v>8</v>
      </c>
      <c r="E5" s="7">
        <v>12</v>
      </c>
      <c r="F5" s="7">
        <v>2</v>
      </c>
      <c r="G5" s="7">
        <v>12</v>
      </c>
      <c r="H5" s="7">
        <v>7</v>
      </c>
      <c r="I5" s="7">
        <v>4</v>
      </c>
      <c r="M5" s="7">
        <f>'Specjalne zdolności'!E14</f>
        <v>6</v>
      </c>
      <c r="P5" s="7">
        <f>'Specjalne zdolności'!E14+'Specjalne zdolności'!H30</f>
        <v>11</v>
      </c>
      <c r="R5" s="7">
        <v>2</v>
      </c>
      <c r="T5" s="10">
        <f t="shared" si="0"/>
        <v>71.5</v>
      </c>
      <c r="U5" s="10">
        <f t="shared" si="1"/>
        <v>14.3</v>
      </c>
    </row>
    <row r="6" spans="1:21" ht="12.75">
      <c r="A6" s="9" t="s">
        <v>253</v>
      </c>
      <c r="B6" s="7">
        <v>8</v>
      </c>
      <c r="C6" s="7">
        <v>6</v>
      </c>
      <c r="D6" s="7">
        <v>6</v>
      </c>
      <c r="E6" s="7">
        <v>6</v>
      </c>
      <c r="G6" s="7">
        <v>6</v>
      </c>
      <c r="H6" s="7">
        <v>8</v>
      </c>
      <c r="I6" s="7">
        <v>6</v>
      </c>
      <c r="M6" s="7">
        <f>'Specjalne zdolności'!E13</f>
        <v>3</v>
      </c>
      <c r="P6" s="7">
        <f>'Specjalne zdolności'!E13+'Specjalne zdolności'!H26+'Specjalne zdolności'!H29</f>
        <v>13</v>
      </c>
      <c r="R6" s="7">
        <v>-1</v>
      </c>
      <c r="T6" s="10">
        <f t="shared" si="0"/>
        <v>29.5</v>
      </c>
      <c r="U6" s="10">
        <f t="shared" si="1"/>
        <v>5.9</v>
      </c>
    </row>
    <row r="7" spans="1:29" ht="12.75">
      <c r="A7" s="9" t="s">
        <v>254</v>
      </c>
      <c r="B7" s="7">
        <v>6</v>
      </c>
      <c r="C7" s="7">
        <v>6</v>
      </c>
      <c r="D7" s="7">
        <v>10</v>
      </c>
      <c r="E7" s="7">
        <v>12</v>
      </c>
      <c r="F7" s="7">
        <v>6</v>
      </c>
      <c r="G7" s="7">
        <v>12</v>
      </c>
      <c r="H7" s="7">
        <v>4</v>
      </c>
      <c r="I7" s="7">
        <v>10</v>
      </c>
      <c r="M7" s="7">
        <f>'Specjalne zdolności'!E15</f>
        <v>9</v>
      </c>
      <c r="P7" s="7">
        <f>'Specjalne zdolności'!E15+'Specjalne zdolności'!H13+'Specjalne zdolności'!H20+'Specjalne zdolności'!H64+'Specjalne zdolności'!H56</f>
        <v>34</v>
      </c>
      <c r="Q7" s="7">
        <v>4</v>
      </c>
      <c r="R7" s="7">
        <v>5</v>
      </c>
      <c r="S7" s="7">
        <v>1</v>
      </c>
      <c r="T7" s="10">
        <f t="shared" si="0"/>
        <v>323</v>
      </c>
      <c r="U7" s="10">
        <f t="shared" si="1"/>
        <v>64.6</v>
      </c>
      <c r="AC7" s="9"/>
    </row>
    <row r="8" spans="1:21" ht="12.75">
      <c r="A8" s="9" t="s">
        <v>255</v>
      </c>
      <c r="B8" s="8">
        <v>8</v>
      </c>
      <c r="C8" s="7">
        <v>8</v>
      </c>
      <c r="D8" s="7">
        <v>10</v>
      </c>
      <c r="E8" s="7">
        <v>12</v>
      </c>
      <c r="F8" s="7">
        <v>9</v>
      </c>
      <c r="G8" s="7">
        <v>12</v>
      </c>
      <c r="H8" s="7">
        <v>8</v>
      </c>
      <c r="I8" s="7">
        <v>10</v>
      </c>
      <c r="M8" s="7">
        <f>'Specjalne zdolności'!E15</f>
        <v>9</v>
      </c>
      <c r="P8" s="7">
        <f>'Specjalne zdolności'!E15+'Specjalne zdolności'!H13+'Specjalne zdolności'!H21+'Specjalne zdolności'!H27+'Specjalne zdolności'!H31+'Specjalne zdolności'!H65+'Specjalne zdolności'!B31+'Specjalne zdolności'!B40+'Specjalne zdolności'!H56</f>
        <v>77</v>
      </c>
      <c r="Q8" s="7">
        <v>4</v>
      </c>
      <c r="R8" s="7">
        <v>8</v>
      </c>
      <c r="S8" s="7">
        <v>1</v>
      </c>
      <c r="T8" s="10">
        <f t="shared" si="0"/>
        <v>491</v>
      </c>
      <c r="U8" s="10">
        <f t="shared" si="1"/>
        <v>98.2</v>
      </c>
    </row>
    <row r="9" ht="12.75">
      <c r="A9" s="9" t="s">
        <v>258</v>
      </c>
    </row>
    <row r="10" spans="1:21" ht="12.75">
      <c r="A10" s="9" t="s">
        <v>256</v>
      </c>
      <c r="B10" s="7">
        <v>6</v>
      </c>
      <c r="C10" s="7">
        <v>4</v>
      </c>
      <c r="D10" s="7">
        <v>6</v>
      </c>
      <c r="E10" s="7">
        <v>12</v>
      </c>
      <c r="F10" s="7">
        <v>3</v>
      </c>
      <c r="G10" s="7">
        <v>10</v>
      </c>
      <c r="H10" s="7">
        <v>4</v>
      </c>
      <c r="I10" s="7">
        <v>8</v>
      </c>
      <c r="M10" s="7">
        <f>'Specjalne zdolności'!E14</f>
        <v>6</v>
      </c>
      <c r="P10" s="7">
        <f>'Specjalne zdolności'!E14+'Specjalne zdolności'!H9+'Specjalne zdolności'!H19</f>
        <v>21</v>
      </c>
      <c r="Q10" s="7">
        <v>4</v>
      </c>
      <c r="T10" s="10">
        <f t="shared" si="0"/>
        <v>80.5</v>
      </c>
      <c r="U10" s="10">
        <f t="shared" si="1"/>
        <v>16.1</v>
      </c>
    </row>
    <row r="11" spans="1:21" ht="12.75">
      <c r="A11" s="9" t="s">
        <v>257</v>
      </c>
      <c r="B11" s="7">
        <v>13</v>
      </c>
      <c r="C11" s="7">
        <v>8</v>
      </c>
      <c r="D11" s="7">
        <v>8</v>
      </c>
      <c r="E11" s="7">
        <v>4</v>
      </c>
      <c r="G11" s="7">
        <v>6</v>
      </c>
      <c r="H11" s="7">
        <v>6</v>
      </c>
      <c r="I11" s="7">
        <v>10</v>
      </c>
      <c r="J11" s="7">
        <v>8</v>
      </c>
      <c r="M11" s="7">
        <f>'Specjalne zdolności'!E14</f>
        <v>6</v>
      </c>
      <c r="P11" s="7">
        <f>'Specjalne zdolności'!H19+'Specjalne zdolności'!H34+'Specjalne zdolności'!E14+'Specjalne zdolności'!H12</f>
        <v>56</v>
      </c>
      <c r="T11" s="10">
        <f t="shared" si="0"/>
        <v>102.5</v>
      </c>
      <c r="U11" s="10">
        <f t="shared" si="1"/>
        <v>20.5</v>
      </c>
    </row>
    <row r="12" spans="1:21" ht="12.75">
      <c r="A12" s="9" t="s">
        <v>259</v>
      </c>
      <c r="B12" s="7">
        <v>8</v>
      </c>
      <c r="C12" s="7">
        <v>6</v>
      </c>
      <c r="D12" s="7">
        <v>6</v>
      </c>
      <c r="E12" s="7">
        <v>10</v>
      </c>
      <c r="G12" s="7">
        <v>10</v>
      </c>
      <c r="H12" s="7">
        <v>6</v>
      </c>
      <c r="I12" s="7">
        <v>8</v>
      </c>
      <c r="M12" s="7">
        <f>'Specjalne zdolności'!E14</f>
        <v>6</v>
      </c>
      <c r="P12" s="7">
        <f>'Specjalne zdolności'!H19+'Specjalne zdolności'!H34+'Specjalne zdolności'!H48+'Specjalne zdolności'!H57+'Specjalne zdolności'!H46</f>
        <v>63</v>
      </c>
      <c r="T12" s="10">
        <f t="shared" si="0"/>
        <v>103.5</v>
      </c>
      <c r="U12" s="10">
        <f t="shared" si="1"/>
        <v>20.7</v>
      </c>
    </row>
    <row r="13" spans="1:21" ht="12.75">
      <c r="A13" s="9" t="s">
        <v>260</v>
      </c>
      <c r="B13" s="7">
        <v>12</v>
      </c>
      <c r="C13" s="7">
        <v>6</v>
      </c>
      <c r="D13" s="7">
        <v>6</v>
      </c>
      <c r="E13" s="7">
        <v>8</v>
      </c>
      <c r="G13" s="7">
        <v>6</v>
      </c>
      <c r="H13" s="7">
        <v>0</v>
      </c>
      <c r="I13" s="7">
        <v>8</v>
      </c>
      <c r="J13" s="7">
        <v>8</v>
      </c>
      <c r="M13" s="7">
        <v>0</v>
      </c>
      <c r="P13" s="17">
        <f>'Specjalne zdolności'!H19+'Specjalne zdolności'!H18+'Specjalne zdolności'!H27+'Specjalne zdolności'!H34+'Specjalne zdolności'!H43+'Specjalne zdolności'!H59</f>
        <v>103</v>
      </c>
      <c r="T13" s="10">
        <f t="shared" si="0"/>
        <v>133.5</v>
      </c>
      <c r="U13" s="10">
        <f t="shared" si="1"/>
        <v>26.7</v>
      </c>
    </row>
    <row r="14" spans="1:21" ht="12.75">
      <c r="A14" s="9" t="s">
        <v>261</v>
      </c>
      <c r="B14" s="7">
        <v>6</v>
      </c>
      <c r="C14" s="7">
        <v>6</v>
      </c>
      <c r="D14" s="7">
        <v>10</v>
      </c>
      <c r="E14" s="7">
        <v>12</v>
      </c>
      <c r="F14" s="7">
        <v>10</v>
      </c>
      <c r="G14" s="7">
        <v>12</v>
      </c>
      <c r="H14" s="7">
        <v>6</v>
      </c>
      <c r="I14" s="7">
        <v>6</v>
      </c>
      <c r="M14" s="7">
        <f>'Specjalne zdolności'!E15</f>
        <v>9</v>
      </c>
      <c r="P14" s="7">
        <f>'Specjalne zdolności'!H9+'Specjalne zdolności'!H9+'Specjalne zdolności'!H31+'Specjalne zdolności'!H65+'Specjalne zdolności'!H48</f>
        <v>20</v>
      </c>
      <c r="Q14" s="7">
        <v>4</v>
      </c>
      <c r="R14" s="7">
        <v>10</v>
      </c>
      <c r="S14" s="7">
        <v>1</v>
      </c>
      <c r="T14" s="10">
        <f t="shared" si="0"/>
        <v>395</v>
      </c>
      <c r="U14" s="10">
        <f t="shared" si="1"/>
        <v>79</v>
      </c>
    </row>
    <row r="15" spans="1:21" ht="12.75">
      <c r="A15" s="9" t="s">
        <v>228</v>
      </c>
      <c r="B15" s="7">
        <v>6</v>
      </c>
      <c r="C15" s="7">
        <v>6</v>
      </c>
      <c r="D15" s="7">
        <v>10</v>
      </c>
      <c r="E15" s="7">
        <v>6</v>
      </c>
      <c r="G15" s="7">
        <v>6</v>
      </c>
      <c r="H15" s="7">
        <v>6</v>
      </c>
      <c r="I15" s="7">
        <v>12</v>
      </c>
      <c r="J15" s="7">
        <v>6</v>
      </c>
      <c r="M15" s="10">
        <f>'Broń dystnsowa'!H7</f>
        <v>0.5</v>
      </c>
      <c r="N15" s="10"/>
      <c r="O15" s="10"/>
      <c r="P15" s="7">
        <f>'Specjalne zdolności'!H18+'Specjalne zdolności'!H21</f>
        <v>38</v>
      </c>
      <c r="T15" s="10">
        <f t="shared" si="0"/>
        <v>75.5</v>
      </c>
      <c r="U15" s="10">
        <f t="shared" si="1"/>
        <v>15.1</v>
      </c>
    </row>
    <row r="16" spans="1:21" ht="12.75">
      <c r="A16" s="9" t="s">
        <v>144</v>
      </c>
      <c r="B16" s="7">
        <v>8</v>
      </c>
      <c r="C16" s="7">
        <v>6</v>
      </c>
      <c r="D16" s="7">
        <v>6</v>
      </c>
      <c r="E16" s="7">
        <v>4</v>
      </c>
      <c r="G16" s="7">
        <v>6</v>
      </c>
      <c r="H16" s="7">
        <v>5</v>
      </c>
      <c r="I16" s="7">
        <v>8</v>
      </c>
      <c r="J16" s="7">
        <v>6</v>
      </c>
      <c r="K16" s="7">
        <v>6</v>
      </c>
      <c r="M16" s="10">
        <f>'Broń Biała'!I4</f>
        <v>3</v>
      </c>
      <c r="N16" s="10">
        <f>'Broń dystnsowa'!H9</f>
        <v>4.5</v>
      </c>
      <c r="O16" s="10"/>
      <c r="P16" s="7">
        <f>'Specjalne zdolności'!H33</f>
        <v>3</v>
      </c>
      <c r="R16" s="7">
        <v>-1</v>
      </c>
      <c r="T16" s="10">
        <f t="shared" si="0"/>
        <v>28</v>
      </c>
      <c r="U16" s="10">
        <f t="shared" si="1"/>
        <v>5.6</v>
      </c>
    </row>
    <row r="17" spans="1:21" ht="12.75">
      <c r="A17" s="9" t="s">
        <v>262</v>
      </c>
      <c r="B17" s="7">
        <v>6</v>
      </c>
      <c r="C17" s="7">
        <v>4</v>
      </c>
      <c r="D17" s="7">
        <v>6</v>
      </c>
      <c r="E17" s="7">
        <v>12</v>
      </c>
      <c r="F17" s="7">
        <v>2</v>
      </c>
      <c r="G17" s="7">
        <v>10</v>
      </c>
      <c r="H17" s="7">
        <v>8</v>
      </c>
      <c r="I17" s="7">
        <v>8</v>
      </c>
      <c r="M17" s="7">
        <f>'Specjalne zdolności'!E13</f>
        <v>3</v>
      </c>
      <c r="P17" s="7">
        <f>'Specjalne zdolności'!H25+'Specjalne zdolności'!E13</f>
        <v>6</v>
      </c>
      <c r="R17" s="7">
        <v>3</v>
      </c>
      <c r="T17" s="10">
        <f t="shared" si="0"/>
        <v>75.5</v>
      </c>
      <c r="U17" s="10">
        <f t="shared" si="1"/>
        <v>15.1</v>
      </c>
    </row>
    <row r="18" spans="1:21" ht="12.75">
      <c r="A18" s="9" t="s">
        <v>263</v>
      </c>
      <c r="B18" s="7">
        <v>6</v>
      </c>
      <c r="C18" s="7">
        <v>14</v>
      </c>
      <c r="D18" s="7">
        <v>10</v>
      </c>
      <c r="E18" s="7">
        <v>10</v>
      </c>
      <c r="G18" s="7">
        <v>10</v>
      </c>
      <c r="H18" s="7">
        <v>6</v>
      </c>
      <c r="I18" s="7">
        <v>12</v>
      </c>
      <c r="J18" s="7">
        <v>8</v>
      </c>
      <c r="P18" s="7">
        <f>'Specjalne zdolności'!H17+'Specjalne zdolności'!H53+'Specjalne zdolności'!E30+'Specjalne zdolności'!E30+'Specjalne zdolności'!E30+'Specjalne zdolności'!E30+'Specjalne zdolności'!E30+'Specjalne zdolności'!E30+'Specjalne zdolności'!E30+'Specjalne zdolności'!E30+'Specjalne zdolności'!E30+'Specjalne zdolności'!E30</f>
        <v>90</v>
      </c>
      <c r="Q18" s="7">
        <v>6</v>
      </c>
      <c r="S18" s="7">
        <v>1</v>
      </c>
      <c r="T18" s="10">
        <f t="shared" si="0"/>
        <v>353</v>
      </c>
      <c r="U18" s="10">
        <f t="shared" si="1"/>
        <v>70.6</v>
      </c>
    </row>
    <row r="19" spans="1:21" ht="12.75">
      <c r="A19" s="9" t="s">
        <v>264</v>
      </c>
      <c r="B19" s="7">
        <v>8</v>
      </c>
      <c r="C19" s="7">
        <v>6</v>
      </c>
      <c r="D19" s="7">
        <v>10</v>
      </c>
      <c r="E19" s="7">
        <v>12</v>
      </c>
      <c r="G19" s="7">
        <v>8</v>
      </c>
      <c r="H19" s="7">
        <v>8</v>
      </c>
      <c r="I19" s="7">
        <v>8</v>
      </c>
      <c r="M19" s="7">
        <f>'Specjalne zdolności'!E14</f>
        <v>6</v>
      </c>
      <c r="P19" s="7">
        <f>'Specjalne zdolności'!E14+'Specjalne zdolności'!B31+'Specjalne zdolności'!H35+'Specjalne zdolności'!H42</f>
        <v>19</v>
      </c>
      <c r="R19" s="7">
        <v>2</v>
      </c>
      <c r="T19" s="10">
        <f t="shared" si="0"/>
        <v>84.5</v>
      </c>
      <c r="U19" s="10">
        <f t="shared" si="1"/>
        <v>16.9</v>
      </c>
    </row>
    <row r="20" spans="1:21" ht="12.75">
      <c r="A20" s="9" t="s">
        <v>296</v>
      </c>
      <c r="B20" s="7">
        <v>4</v>
      </c>
      <c r="C20" s="7">
        <v>6</v>
      </c>
      <c r="D20" s="7">
        <v>4</v>
      </c>
      <c r="E20" s="7">
        <v>6</v>
      </c>
      <c r="G20" s="7">
        <v>8</v>
      </c>
      <c r="H20" s="7">
        <v>10</v>
      </c>
      <c r="I20" s="7">
        <v>8</v>
      </c>
      <c r="J20" s="7">
        <v>6</v>
      </c>
      <c r="M20" s="7">
        <v>0</v>
      </c>
      <c r="P20" s="7">
        <f>'Specjalne zdolności'!H16+'Specjalne zdolności'!H23+'Specjalne zdolności'!H47</f>
        <v>18</v>
      </c>
      <c r="Q20" s="7">
        <v>4</v>
      </c>
      <c r="T20" s="10">
        <f t="shared" si="0"/>
        <v>68</v>
      </c>
      <c r="U20" s="10">
        <f t="shared" si="1"/>
        <v>13.6</v>
      </c>
    </row>
    <row r="21" spans="1:21" ht="12.75">
      <c r="A21" s="9" t="s">
        <v>145</v>
      </c>
      <c r="B21" s="7">
        <v>8</v>
      </c>
      <c r="C21" s="7">
        <v>6</v>
      </c>
      <c r="D21" s="7">
        <v>8</v>
      </c>
      <c r="E21" s="7">
        <v>12</v>
      </c>
      <c r="F21" s="7">
        <v>2</v>
      </c>
      <c r="G21" s="7">
        <v>12</v>
      </c>
      <c r="H21" s="7">
        <v>8</v>
      </c>
      <c r="I21" s="7">
        <v>10</v>
      </c>
      <c r="J21" s="7">
        <v>6</v>
      </c>
      <c r="M21" s="7">
        <f>'Broń Biała'!I24</f>
        <v>11</v>
      </c>
      <c r="P21" s="7">
        <f>'Specjalne zdolności'!E13+'Specjalne zdolności'!H26+'Specjalne zdolności'!H30</f>
        <v>13</v>
      </c>
      <c r="R21" s="7">
        <v>2</v>
      </c>
      <c r="T21" s="10">
        <f t="shared" si="0"/>
        <v>97</v>
      </c>
      <c r="U21" s="10">
        <f t="shared" si="1"/>
        <v>19.4</v>
      </c>
    </row>
    <row r="22" spans="1:21" ht="12.75">
      <c r="A22" s="9" t="s">
        <v>265</v>
      </c>
      <c r="B22" s="12">
        <v>6</v>
      </c>
      <c r="C22" s="7">
        <v>4</v>
      </c>
      <c r="D22" s="7">
        <v>6</v>
      </c>
      <c r="E22" s="7">
        <v>8</v>
      </c>
      <c r="G22" s="7">
        <v>8</v>
      </c>
      <c r="H22" s="7">
        <v>6</v>
      </c>
      <c r="I22" s="7">
        <v>6</v>
      </c>
      <c r="J22" s="7">
        <v>6</v>
      </c>
      <c r="K22" s="7">
        <v>6</v>
      </c>
      <c r="M22" s="7">
        <f>'Broń Biała'!I6</f>
        <v>6</v>
      </c>
      <c r="P22" s="7">
        <f>'Specjalne zdolności'!H33</f>
        <v>3</v>
      </c>
      <c r="Q22" s="7">
        <v>1</v>
      </c>
      <c r="R22" s="7">
        <v>1</v>
      </c>
      <c r="T22" s="10">
        <f t="shared" si="0"/>
        <v>55.5</v>
      </c>
      <c r="U22" s="10">
        <f t="shared" si="1"/>
        <v>11.1</v>
      </c>
    </row>
    <row r="23" spans="1:21" ht="12.75">
      <c r="A23" s="9" t="s">
        <v>266</v>
      </c>
      <c r="B23" s="12">
        <v>8</v>
      </c>
      <c r="C23" s="7">
        <v>6</v>
      </c>
      <c r="D23" s="7">
        <v>6</v>
      </c>
      <c r="E23" s="7">
        <v>10</v>
      </c>
      <c r="G23" s="7">
        <v>10</v>
      </c>
      <c r="H23" s="7">
        <v>6</v>
      </c>
      <c r="I23" s="7">
        <v>12</v>
      </c>
      <c r="J23" s="7">
        <v>8</v>
      </c>
      <c r="K23" s="7">
        <v>8</v>
      </c>
      <c r="M23" s="7">
        <f>'Broń Biała'!I11</f>
        <v>9</v>
      </c>
      <c r="P23" s="7">
        <f>'Specjalne zdolności'!H33+'Specjalne zdolności'!B58</f>
        <v>8</v>
      </c>
      <c r="Q23" s="7">
        <v>3</v>
      </c>
      <c r="R23" s="7">
        <v>1</v>
      </c>
      <c r="S23" s="7">
        <v>1</v>
      </c>
      <c r="T23" s="10">
        <f t="shared" si="0"/>
        <v>189</v>
      </c>
      <c r="U23" s="10">
        <f t="shared" si="1"/>
        <v>37.8</v>
      </c>
    </row>
    <row r="24" spans="1:21" ht="12.75">
      <c r="A24" s="9" t="s">
        <v>267</v>
      </c>
      <c r="B24" s="12">
        <v>6</v>
      </c>
      <c r="C24" s="7">
        <v>4</v>
      </c>
      <c r="D24" s="7">
        <v>6</v>
      </c>
      <c r="E24" s="7">
        <v>12</v>
      </c>
      <c r="F24" s="7">
        <v>3</v>
      </c>
      <c r="G24" s="7">
        <v>12</v>
      </c>
      <c r="H24" s="7">
        <v>7</v>
      </c>
      <c r="I24" s="7">
        <v>8</v>
      </c>
      <c r="J24" s="7">
        <v>6</v>
      </c>
      <c r="M24" s="7">
        <f>'Specjalne zdolności'!E15</f>
        <v>9</v>
      </c>
      <c r="P24" s="7">
        <f>'Specjalne zdolności'!B58</f>
        <v>5</v>
      </c>
      <c r="Q24" s="7">
        <v>1</v>
      </c>
      <c r="R24" s="7">
        <v>3</v>
      </c>
      <c r="T24" s="10">
        <f t="shared" si="0"/>
        <v>93</v>
      </c>
      <c r="U24" s="10">
        <f t="shared" si="1"/>
        <v>18.6</v>
      </c>
    </row>
    <row r="25" spans="1:21" ht="12.75">
      <c r="A25" s="9" t="s">
        <v>270</v>
      </c>
      <c r="B25" s="12">
        <v>8</v>
      </c>
      <c r="C25" s="7">
        <v>4</v>
      </c>
      <c r="D25" s="7">
        <v>8</v>
      </c>
      <c r="E25" s="7">
        <v>12</v>
      </c>
      <c r="F25" s="7">
        <v>4</v>
      </c>
      <c r="G25" s="7">
        <v>12</v>
      </c>
      <c r="I25" s="7">
        <v>10</v>
      </c>
      <c r="M25" s="7">
        <f>'Specjalne zdolności'!E15</f>
        <v>9</v>
      </c>
      <c r="P25" s="7">
        <f>'Specjalne zdolności'!E15+'Specjalne zdolności'!H31+'Specjalne zdolności'!H64+'Specjalne zdolności'!H4</f>
        <v>19</v>
      </c>
      <c r="R25" s="7">
        <v>4</v>
      </c>
      <c r="T25" s="10">
        <f t="shared" si="0"/>
        <v>108.5</v>
      </c>
      <c r="U25" s="10">
        <f t="shared" si="1"/>
        <v>21.7</v>
      </c>
    </row>
    <row r="26" spans="1:21" ht="12.75">
      <c r="A26" s="9" t="s">
        <v>271</v>
      </c>
      <c r="B26" s="12">
        <v>8</v>
      </c>
      <c r="C26" s="7">
        <v>4</v>
      </c>
      <c r="D26" s="7">
        <v>6</v>
      </c>
      <c r="E26" s="7">
        <v>8</v>
      </c>
      <c r="F26" s="7">
        <v>6</v>
      </c>
      <c r="G26" s="7">
        <v>6</v>
      </c>
      <c r="I26" s="7">
        <v>8</v>
      </c>
      <c r="M26" s="7">
        <f>'Specjalne zdolności'!E14</f>
        <v>6</v>
      </c>
      <c r="P26" s="7">
        <f>'Specjalne zdolności'!H4+'Specjalne zdolności'!E14</f>
        <v>11</v>
      </c>
      <c r="T26" s="10">
        <f t="shared" si="0"/>
        <v>41.5</v>
      </c>
      <c r="U26" s="10">
        <f t="shared" si="1"/>
        <v>8.3</v>
      </c>
    </row>
    <row r="27" spans="1:21" ht="12.75">
      <c r="A27" s="9" t="s">
        <v>268</v>
      </c>
      <c r="B27" s="12">
        <v>8</v>
      </c>
      <c r="C27" s="7">
        <v>4</v>
      </c>
      <c r="D27" s="7">
        <v>4</v>
      </c>
      <c r="E27" s="7">
        <v>6</v>
      </c>
      <c r="G27" s="7">
        <v>6</v>
      </c>
      <c r="H27" s="7">
        <v>7</v>
      </c>
      <c r="I27" s="7">
        <v>6</v>
      </c>
      <c r="J27" s="7">
        <v>6</v>
      </c>
      <c r="K27" s="7">
        <v>6</v>
      </c>
      <c r="M27" s="7">
        <f>'Specjalne zdolności'!E13</f>
        <v>3</v>
      </c>
      <c r="P27" s="7">
        <f>'Specjalne zdolności'!E13+'Specjalne zdolności'!H23+'Specjalne zdolności'!H53</f>
        <v>28</v>
      </c>
      <c r="T27" s="10">
        <f t="shared" si="0"/>
        <v>58.5</v>
      </c>
      <c r="U27" s="10">
        <f t="shared" si="1"/>
        <v>11.7</v>
      </c>
    </row>
    <row r="28" spans="1:21" ht="12.75">
      <c r="A28" s="9" t="s">
        <v>269</v>
      </c>
      <c r="B28" s="12">
        <v>4</v>
      </c>
      <c r="C28" s="7">
        <v>4</v>
      </c>
      <c r="D28" s="7">
        <v>8</v>
      </c>
      <c r="E28" s="7">
        <v>6</v>
      </c>
      <c r="G28" s="7">
        <v>6</v>
      </c>
      <c r="H28" s="7">
        <v>4</v>
      </c>
      <c r="I28" s="7">
        <v>6</v>
      </c>
      <c r="M28" s="7">
        <f>'Specjalne zdolności'!E13</f>
        <v>3</v>
      </c>
      <c r="P28" s="7">
        <f>'Specjalne zdolności'!H14</f>
        <v>5</v>
      </c>
      <c r="T28" s="10">
        <f t="shared" si="0"/>
        <v>23.5</v>
      </c>
      <c r="U28" s="10">
        <f t="shared" si="1"/>
        <v>4.7</v>
      </c>
    </row>
    <row r="29" spans="1:21" ht="12.75">
      <c r="A29" s="9" t="s">
        <v>272</v>
      </c>
      <c r="B29" s="12">
        <v>8</v>
      </c>
      <c r="C29" s="7">
        <v>4</v>
      </c>
      <c r="D29" s="7">
        <v>6</v>
      </c>
      <c r="E29" s="7">
        <v>4</v>
      </c>
      <c r="G29" s="7">
        <v>4</v>
      </c>
      <c r="H29" s="7">
        <v>4</v>
      </c>
      <c r="I29" s="7">
        <v>8</v>
      </c>
      <c r="P29" s="7">
        <f>'Specjalne zdolności'!H39</f>
        <v>5</v>
      </c>
      <c r="R29" s="7">
        <v>-2</v>
      </c>
      <c r="T29" s="10">
        <f t="shared" si="0"/>
        <v>0.5</v>
      </c>
      <c r="U29" s="10">
        <f t="shared" si="1"/>
        <v>0.1</v>
      </c>
    </row>
    <row r="30" spans="1:21" ht="12.75">
      <c r="A30" s="9" t="s">
        <v>273</v>
      </c>
      <c r="B30" s="12">
        <v>10</v>
      </c>
      <c r="C30" s="7">
        <v>4</v>
      </c>
      <c r="D30" s="7">
        <v>6</v>
      </c>
      <c r="E30" s="7">
        <v>10</v>
      </c>
      <c r="G30" s="7">
        <v>6</v>
      </c>
      <c r="H30" s="7">
        <v>8</v>
      </c>
      <c r="I30" s="7">
        <v>10</v>
      </c>
      <c r="J30" s="7">
        <v>8</v>
      </c>
      <c r="M30" s="7">
        <f>'Specjalne zdolności'!E13</f>
        <v>3</v>
      </c>
      <c r="P30" s="7">
        <f>'Specjalne zdolności'!E13+'Specjalne zdolności'!H41+'Specjalne zdolności'!H58</f>
        <v>28</v>
      </c>
      <c r="T30" s="10">
        <f t="shared" si="0"/>
        <v>70.5</v>
      </c>
      <c r="U30" s="10">
        <f t="shared" si="1"/>
        <v>14.1</v>
      </c>
    </row>
    <row r="31" spans="1:21" ht="12.75">
      <c r="A31" s="9" t="s">
        <v>274</v>
      </c>
      <c r="B31" s="12">
        <v>10</v>
      </c>
      <c r="C31" s="7">
        <v>4</v>
      </c>
      <c r="D31" s="7">
        <v>12</v>
      </c>
      <c r="E31" s="7">
        <v>8</v>
      </c>
      <c r="G31" s="7">
        <v>10</v>
      </c>
      <c r="H31" s="7">
        <v>10</v>
      </c>
      <c r="P31" s="7">
        <f>'Specjalne zdolności'!H51+'Specjalne zdolności'!H52+'Specjalne zdolności'!H49</f>
        <v>25</v>
      </c>
      <c r="T31" s="10">
        <f t="shared" si="0"/>
        <v>55.5</v>
      </c>
      <c r="U31" s="10">
        <f t="shared" si="1"/>
        <v>11.1</v>
      </c>
    </row>
    <row r="32" spans="1:21" ht="12.75">
      <c r="A32" s="9" t="s">
        <v>275</v>
      </c>
      <c r="B32" s="12">
        <v>6</v>
      </c>
      <c r="C32" s="7">
        <v>4</v>
      </c>
      <c r="D32" s="7">
        <v>6</v>
      </c>
      <c r="E32" s="7">
        <v>12</v>
      </c>
      <c r="F32" s="7">
        <v>2</v>
      </c>
      <c r="G32" s="7">
        <v>10</v>
      </c>
      <c r="H32" s="7">
        <v>7</v>
      </c>
      <c r="I32" s="7">
        <v>8</v>
      </c>
      <c r="J32" s="7">
        <v>6</v>
      </c>
      <c r="M32" s="7">
        <f>'Specjalne zdolności'!E15</f>
        <v>9</v>
      </c>
      <c r="P32" s="7">
        <f>'Specjalne zdolności'!E13+'Specjalne zdolności'!B59+'Specjalne zdolności'!H44</f>
        <v>33</v>
      </c>
      <c r="Q32" s="7">
        <v>1</v>
      </c>
      <c r="R32" s="7">
        <v>2</v>
      </c>
      <c r="T32" s="10">
        <f t="shared" si="0"/>
        <v>107</v>
      </c>
      <c r="U32" s="10">
        <f t="shared" si="1"/>
        <v>21.4</v>
      </c>
    </row>
    <row r="33" spans="1:21" ht="12.75">
      <c r="A33" s="9" t="s">
        <v>276</v>
      </c>
      <c r="B33" s="7">
        <v>8</v>
      </c>
      <c r="C33" s="7">
        <v>10</v>
      </c>
      <c r="D33" s="7">
        <v>10</v>
      </c>
      <c r="E33" s="7">
        <v>12</v>
      </c>
      <c r="F33" s="7">
        <v>3</v>
      </c>
      <c r="G33" s="7">
        <v>12</v>
      </c>
      <c r="H33" s="7">
        <v>6</v>
      </c>
      <c r="I33" s="7">
        <v>10</v>
      </c>
      <c r="J33" s="7">
        <v>8</v>
      </c>
      <c r="K33" s="7">
        <v>8</v>
      </c>
      <c r="M33" s="7">
        <f>'Specjalne zdolności'!E13</f>
        <v>3</v>
      </c>
      <c r="P33" s="7">
        <f>'Specjalne zdolności'!H10+'Specjalne zdolności'!H11+'Specjalne zdolności'!H15+'Specjalne zdolności'!E13+'Specjalne zdolności'!B31+'Specjalne zdolności'!H34+'Specjalne zdolności'!B40+'Specjalne zdolności'!H36+'Specjalne zdolności'!H53+'Specjalne zdolności'!H55</f>
        <v>158</v>
      </c>
      <c r="S33" s="7">
        <v>1</v>
      </c>
      <c r="T33" s="10">
        <f t="shared" si="0"/>
        <v>453</v>
      </c>
      <c r="U33" s="10">
        <f t="shared" si="1"/>
        <v>90.6</v>
      </c>
    </row>
    <row r="34" spans="1:21" ht="12.75">
      <c r="A34" s="9" t="s">
        <v>277</v>
      </c>
      <c r="B34" s="7">
        <v>8</v>
      </c>
      <c r="C34" s="7">
        <v>8</v>
      </c>
      <c r="D34" s="7">
        <v>8</v>
      </c>
      <c r="E34" s="7">
        <v>12</v>
      </c>
      <c r="F34" s="7">
        <v>1</v>
      </c>
      <c r="G34" s="7">
        <v>10</v>
      </c>
      <c r="H34" s="7">
        <v>6</v>
      </c>
      <c r="I34" s="7">
        <v>8</v>
      </c>
      <c r="J34" s="7">
        <v>6</v>
      </c>
      <c r="K34" s="7">
        <v>6</v>
      </c>
      <c r="M34" s="7">
        <f>'Specjalne zdolności'!E13</f>
        <v>3</v>
      </c>
      <c r="P34" s="7">
        <f>'Specjalne zdolności'!E13+'Specjalne zdolności'!B30+'Specjalne zdolności'!B40+'Specjalne zdolności'!H34+'Specjalne zdolności'!H53+'Specjalne zdolności'!H55</f>
        <v>61</v>
      </c>
      <c r="S34" s="7">
        <v>1</v>
      </c>
      <c r="T34" s="10">
        <f t="shared" si="0"/>
        <v>229</v>
      </c>
      <c r="U34" s="10">
        <f t="shared" si="1"/>
        <v>45.8</v>
      </c>
    </row>
    <row r="35" spans="1:21" ht="12.75">
      <c r="A35" s="9" t="s">
        <v>278</v>
      </c>
      <c r="B35" s="7">
        <v>8</v>
      </c>
      <c r="C35" s="7">
        <v>6</v>
      </c>
      <c r="D35" s="7">
        <v>6</v>
      </c>
      <c r="E35" s="7">
        <v>12</v>
      </c>
      <c r="F35" s="7">
        <v>2</v>
      </c>
      <c r="G35" s="7">
        <v>10</v>
      </c>
      <c r="H35" s="7">
        <v>8</v>
      </c>
      <c r="I35" s="7">
        <v>8</v>
      </c>
      <c r="J35" s="7">
        <v>6</v>
      </c>
      <c r="K35" s="7">
        <v>6</v>
      </c>
      <c r="M35" s="7">
        <f>'Specjalne zdolności'!E15</f>
        <v>9</v>
      </c>
      <c r="P35" s="7">
        <f>'Specjalne zdolności'!E15+'Specjalne zdolności'!H21+'Specjalne zdolności'!H34</f>
        <v>47</v>
      </c>
      <c r="S35" s="7">
        <v>1</v>
      </c>
      <c r="T35" s="10">
        <f t="shared" si="0"/>
        <v>211</v>
      </c>
      <c r="U35" s="10">
        <f t="shared" si="1"/>
        <v>42.2</v>
      </c>
    </row>
    <row r="36" spans="1:21" ht="12.75">
      <c r="A36" s="9" t="s">
        <v>279</v>
      </c>
      <c r="B36" s="7">
        <v>6</v>
      </c>
      <c r="C36" s="7">
        <v>4</v>
      </c>
      <c r="D36" s="7">
        <v>4</v>
      </c>
      <c r="E36" s="7">
        <v>6</v>
      </c>
      <c r="G36" s="7">
        <v>6</v>
      </c>
      <c r="H36" s="7">
        <v>6</v>
      </c>
      <c r="I36" s="7">
        <v>6</v>
      </c>
      <c r="J36" s="7">
        <v>6</v>
      </c>
      <c r="P36" s="7">
        <f>'Specjalne zdolności'!H23+'Specjalne zdolności'!H53+'Specjalne zdolności'!H55</f>
        <v>20</v>
      </c>
      <c r="T36" s="10">
        <f t="shared" si="0"/>
        <v>40</v>
      </c>
      <c r="U36" s="10">
        <f t="shared" si="1"/>
        <v>8</v>
      </c>
    </row>
    <row r="37" ht="12.75"/>
    <row r="38" ht="12.75">
      <c r="A38" s="6" t="s">
        <v>280</v>
      </c>
    </row>
    <row r="39" spans="1:21" ht="12.75">
      <c r="A39" s="9" t="s">
        <v>281</v>
      </c>
      <c r="B39" s="7">
        <v>6</v>
      </c>
      <c r="C39" s="7">
        <v>6</v>
      </c>
      <c r="D39" s="7">
        <v>6</v>
      </c>
      <c r="E39" s="7">
        <v>6</v>
      </c>
      <c r="G39" s="7">
        <v>6</v>
      </c>
      <c r="H39" s="7">
        <v>6</v>
      </c>
      <c r="I39" s="7">
        <v>6</v>
      </c>
      <c r="P39" s="7">
        <f>'Specjalne zdolności'!E5</f>
        <v>3</v>
      </c>
      <c r="T39" s="10">
        <f t="shared" si="0"/>
        <v>22.5</v>
      </c>
      <c r="U39" s="10">
        <f t="shared" si="1"/>
        <v>4.5</v>
      </c>
    </row>
    <row r="40" ht="12.75">
      <c r="A40" s="9"/>
    </row>
    <row r="41" ht="12.75">
      <c r="A41" s="6"/>
    </row>
    <row r="42" ht="12.75">
      <c r="A42" s="6" t="s">
        <v>190</v>
      </c>
    </row>
    <row r="43" spans="1:21" ht="12.75">
      <c r="A43" t="s">
        <v>146</v>
      </c>
      <c r="B43" s="7">
        <v>8</v>
      </c>
      <c r="C43" s="7">
        <v>6</v>
      </c>
      <c r="D43" s="7">
        <v>6</v>
      </c>
      <c r="E43" s="7">
        <v>8</v>
      </c>
      <c r="G43" s="7">
        <v>8</v>
      </c>
      <c r="H43" s="7">
        <v>6</v>
      </c>
      <c r="I43" s="7">
        <v>8</v>
      </c>
      <c r="J43" s="7">
        <v>8</v>
      </c>
      <c r="M43" s="10">
        <f>'Broń dystnsowa'!H29</f>
        <v>30</v>
      </c>
      <c r="N43" s="10">
        <f>'Broń Biała'!I4</f>
        <v>3</v>
      </c>
      <c r="O43" s="10"/>
      <c r="P43" s="7">
        <f>'Specjalne zdolności'!B16+'Specjalne zdolności'!B18+'Specjalne zdolności'!B55</f>
        <v>18</v>
      </c>
      <c r="S43" s="7">
        <v>1</v>
      </c>
      <c r="T43" s="10">
        <f aca="true" t="shared" si="2" ref="T43:T51">((B43-4)+(C43-4)+(D43-2)+(E43-2)+F43+(((G43/2)-1)*3)+(H43-6)+(((I43/2)-1)*3)+((((J43/2)-1)*3)/2)+((((K43/2)-1)*3)/2)+((((L43/2)-1)*3)/2)+M43+(N43/3)+(O43/3)+P43+(Q43*5)+(R43*10))*(IF(S43=1,2,1))</f>
        <v>169</v>
      </c>
      <c r="U43" s="10">
        <f t="shared" si="1"/>
        <v>33.8</v>
      </c>
    </row>
    <row r="44" spans="1:21" ht="12.75">
      <c r="A44" t="s">
        <v>155</v>
      </c>
      <c r="B44" s="7">
        <v>8</v>
      </c>
      <c r="C44" s="7">
        <v>8</v>
      </c>
      <c r="D44" s="7">
        <v>8</v>
      </c>
      <c r="E44" s="7">
        <v>6</v>
      </c>
      <c r="G44" s="7">
        <v>6</v>
      </c>
      <c r="H44" s="7">
        <v>6</v>
      </c>
      <c r="I44" s="7">
        <v>6</v>
      </c>
      <c r="J44" s="7">
        <v>6</v>
      </c>
      <c r="M44" s="10">
        <f>'Broń dystnsowa'!H19</f>
        <v>10</v>
      </c>
      <c r="N44" s="10">
        <f>'Broń Biała'!I4</f>
        <v>3</v>
      </c>
      <c r="O44" s="10"/>
      <c r="P44" s="7">
        <f>'Specjalne zdolności'!B6</f>
        <v>3</v>
      </c>
      <c r="S44" s="7">
        <v>1</v>
      </c>
      <c r="T44" s="10">
        <f t="shared" si="2"/>
        <v>88</v>
      </c>
      <c r="U44" s="10">
        <f t="shared" si="1"/>
        <v>17.6</v>
      </c>
    </row>
    <row r="45" spans="1:21" ht="12.75">
      <c r="A45" t="s">
        <v>147</v>
      </c>
      <c r="B45" s="7">
        <v>8</v>
      </c>
      <c r="C45" s="7">
        <v>8</v>
      </c>
      <c r="D45" s="7">
        <v>6</v>
      </c>
      <c r="E45" s="7">
        <v>6</v>
      </c>
      <c r="G45" s="7">
        <v>4</v>
      </c>
      <c r="H45" s="7">
        <v>6</v>
      </c>
      <c r="I45" s="7">
        <v>6</v>
      </c>
      <c r="J45" s="7">
        <v>4</v>
      </c>
      <c r="M45" s="10">
        <f>'Broń dystnsowa'!H24</f>
        <v>4.666666666666667</v>
      </c>
      <c r="N45" s="10"/>
      <c r="O45" s="10"/>
      <c r="P45" s="7">
        <f>'Specjalne zdolności'!B40</f>
        <v>10</v>
      </c>
      <c r="S45" s="7">
        <v>1</v>
      </c>
      <c r="T45" s="10">
        <f t="shared" si="2"/>
        <v>76.33333333333334</v>
      </c>
      <c r="U45" s="10">
        <f t="shared" si="1"/>
        <v>15.26666666666667</v>
      </c>
    </row>
    <row r="46" spans="1:21" ht="12.75">
      <c r="A46" t="s">
        <v>148</v>
      </c>
      <c r="B46" s="7">
        <v>6</v>
      </c>
      <c r="C46" s="7">
        <v>10</v>
      </c>
      <c r="D46" s="7">
        <v>6</v>
      </c>
      <c r="E46" s="7">
        <v>6</v>
      </c>
      <c r="G46" s="7">
        <v>6</v>
      </c>
      <c r="H46" s="7">
        <v>6</v>
      </c>
      <c r="I46" s="7">
        <v>8</v>
      </c>
      <c r="J46" s="7">
        <v>6</v>
      </c>
      <c r="K46" s="7">
        <v>4</v>
      </c>
      <c r="P46" s="7">
        <f>'Specjalne zdolności'!B8</f>
        <v>10</v>
      </c>
      <c r="S46" s="7">
        <v>1</v>
      </c>
      <c r="T46" s="10">
        <f t="shared" si="2"/>
        <v>88</v>
      </c>
      <c r="U46" s="10">
        <f t="shared" si="1"/>
        <v>17.6</v>
      </c>
    </row>
    <row r="47" spans="1:21" ht="12.75">
      <c r="A47" t="s">
        <v>149</v>
      </c>
      <c r="B47" s="7">
        <v>8</v>
      </c>
      <c r="C47" s="7">
        <v>4</v>
      </c>
      <c r="D47" s="7">
        <v>6</v>
      </c>
      <c r="E47" s="7">
        <v>8</v>
      </c>
      <c r="G47" s="7">
        <v>8</v>
      </c>
      <c r="H47" s="7">
        <v>6</v>
      </c>
      <c r="I47" s="7">
        <v>8</v>
      </c>
      <c r="J47" s="7">
        <v>6</v>
      </c>
      <c r="M47" s="7">
        <f>'Broń Biała'!I24</f>
        <v>11</v>
      </c>
      <c r="P47" s="7">
        <f>'Specjalne zdolności'!B5+'Specjalne zdolności'!B58+'Specjalne zdolności'!E35</f>
        <v>18</v>
      </c>
      <c r="S47" s="7">
        <v>1</v>
      </c>
      <c r="T47" s="10">
        <f t="shared" si="2"/>
        <v>122</v>
      </c>
      <c r="U47" s="10">
        <f t="shared" si="1"/>
        <v>24.4</v>
      </c>
    </row>
    <row r="48" spans="1:21" ht="12.75">
      <c r="A48" t="s">
        <v>150</v>
      </c>
      <c r="B48" s="7">
        <v>8</v>
      </c>
      <c r="C48" s="7">
        <v>8</v>
      </c>
      <c r="D48" s="7">
        <v>8</v>
      </c>
      <c r="E48" s="7">
        <v>8</v>
      </c>
      <c r="G48" s="7">
        <v>8</v>
      </c>
      <c r="H48" s="7">
        <v>6</v>
      </c>
      <c r="I48" s="7">
        <v>12</v>
      </c>
      <c r="J48" s="7">
        <v>10</v>
      </c>
      <c r="M48" s="10">
        <f>'Broń dystnsowa'!H40</f>
        <v>23</v>
      </c>
      <c r="N48" s="10">
        <f>'Broń Biała'!I6</f>
        <v>6</v>
      </c>
      <c r="O48" s="10"/>
      <c r="P48" s="7">
        <f>'Specjalne zdolności'!B44</f>
        <v>5</v>
      </c>
      <c r="S48" s="7">
        <v>1</v>
      </c>
      <c r="T48" s="10">
        <f t="shared" si="2"/>
        <v>154</v>
      </c>
      <c r="U48" s="10">
        <f t="shared" si="1"/>
        <v>30.8</v>
      </c>
    </row>
    <row r="49" spans="1:21" ht="12.75">
      <c r="A49" t="s">
        <v>151</v>
      </c>
      <c r="B49" s="7">
        <v>6</v>
      </c>
      <c r="C49" s="7">
        <v>6</v>
      </c>
      <c r="D49" s="7">
        <v>6</v>
      </c>
      <c r="E49" s="7">
        <v>6</v>
      </c>
      <c r="G49" s="7">
        <v>6</v>
      </c>
      <c r="H49" s="7">
        <v>6</v>
      </c>
      <c r="I49" s="7">
        <v>6</v>
      </c>
      <c r="J49" s="7">
        <v>6</v>
      </c>
      <c r="M49" s="10">
        <f>'Broń dystnsowa'!H38</f>
        <v>18</v>
      </c>
      <c r="N49" s="10"/>
      <c r="O49" s="10"/>
      <c r="T49" s="10">
        <f t="shared" si="2"/>
        <v>42</v>
      </c>
      <c r="U49" s="10">
        <f t="shared" si="1"/>
        <v>8.4</v>
      </c>
    </row>
    <row r="50" spans="1:21" ht="12.75">
      <c r="A50" t="s">
        <v>152</v>
      </c>
      <c r="B50" s="7">
        <v>6</v>
      </c>
      <c r="C50" s="7">
        <v>6</v>
      </c>
      <c r="D50" s="7">
        <v>6</v>
      </c>
      <c r="E50" s="7">
        <v>6</v>
      </c>
      <c r="G50" s="7">
        <v>6</v>
      </c>
      <c r="H50" s="7">
        <v>6</v>
      </c>
      <c r="I50" s="7">
        <v>8</v>
      </c>
      <c r="J50" s="7">
        <v>6</v>
      </c>
      <c r="M50" s="10">
        <f>'Broń dystnsowa'!H9</f>
        <v>4.5</v>
      </c>
      <c r="N50" s="10"/>
      <c r="O50" s="10"/>
      <c r="T50" s="10">
        <f t="shared" si="2"/>
        <v>31.5</v>
      </c>
      <c r="U50" s="10">
        <f t="shared" si="1"/>
        <v>6.3</v>
      </c>
    </row>
    <row r="51" spans="1:21" ht="12.75">
      <c r="A51" t="s">
        <v>153</v>
      </c>
      <c r="B51" s="7">
        <v>8</v>
      </c>
      <c r="C51" s="7">
        <v>6</v>
      </c>
      <c r="D51" s="7">
        <v>8</v>
      </c>
      <c r="E51" s="7">
        <v>12</v>
      </c>
      <c r="F51" s="7">
        <v>6</v>
      </c>
      <c r="G51" s="7">
        <v>8</v>
      </c>
      <c r="H51" s="7">
        <v>6</v>
      </c>
      <c r="I51" s="7">
        <v>8</v>
      </c>
      <c r="J51" s="7">
        <v>6</v>
      </c>
      <c r="M51" s="10">
        <f>'Broń dystnsowa'!H74</f>
        <v>33</v>
      </c>
      <c r="N51" s="10">
        <f>'Broń Biała'!I34</f>
        <v>33</v>
      </c>
      <c r="O51" s="10"/>
      <c r="P51" s="7">
        <f>'Specjalne zdolności'!B28+'Specjalne zdolności'!H31+'Specjalne zdolności'!B58+'Specjalne zdolności'!H28</f>
        <v>48</v>
      </c>
      <c r="R51" s="7">
        <v>6</v>
      </c>
      <c r="S51" s="7">
        <v>1</v>
      </c>
      <c r="T51" s="10">
        <f t="shared" si="2"/>
        <v>396</v>
      </c>
      <c r="U51" s="10">
        <f t="shared" si="1"/>
        <v>79.2</v>
      </c>
    </row>
    <row r="52" ht="12.75"/>
    <row r="53" ht="12.75">
      <c r="A53" s="6" t="s">
        <v>282</v>
      </c>
    </row>
    <row r="54" ht="12.75">
      <c r="A54" s="21" t="s">
        <v>283</v>
      </c>
    </row>
    <row r="55" spans="1:21" ht="12.75">
      <c r="A55" s="9" t="s">
        <v>284</v>
      </c>
      <c r="B55" s="7">
        <v>6</v>
      </c>
      <c r="C55" s="7">
        <v>6</v>
      </c>
      <c r="D55" s="7">
        <v>6</v>
      </c>
      <c r="E55" s="7">
        <v>6</v>
      </c>
      <c r="G55" s="7">
        <v>6</v>
      </c>
      <c r="H55" s="7">
        <v>6</v>
      </c>
      <c r="I55" s="7">
        <v>6</v>
      </c>
      <c r="J55" s="7">
        <v>6</v>
      </c>
      <c r="K55" s="7">
        <v>6</v>
      </c>
      <c r="M55" s="10">
        <f>'Broń dystnsowa'!H84</f>
        <v>18</v>
      </c>
      <c r="N55" s="10">
        <f>'Broń dystnsowa'!H71</f>
        <v>23.333333333333336</v>
      </c>
      <c r="O55" s="10">
        <f>'Broń Biała'!I26</f>
        <v>5</v>
      </c>
      <c r="T55" s="10">
        <f>((B55-4)+(C55-4)+(D55-2)+(E55-2)+F55+(((G55/2)-1)*3)+(H55-6)+(((I55/2)-1)*3)+((((J55/2)-1)*3)/2)+((((K55/2)-1)*3)/2)+((((L55/2)-1)*3)/2)+M55+(N55/3)+(O55/3)+P55+(Q55*5)+(R55*10))*(IF(S55=1,2,1))</f>
        <v>55.94444444444444</v>
      </c>
      <c r="U55" s="10">
        <f t="shared" si="1"/>
        <v>11.188888888888888</v>
      </c>
    </row>
    <row r="56" spans="1:21" ht="12.75">
      <c r="A56" s="9" t="s">
        <v>285</v>
      </c>
      <c r="B56" s="7">
        <v>6</v>
      </c>
      <c r="C56" s="7">
        <v>6</v>
      </c>
      <c r="D56" s="7">
        <v>6</v>
      </c>
      <c r="E56" s="7">
        <v>8</v>
      </c>
      <c r="G56" s="7">
        <v>8</v>
      </c>
      <c r="H56" s="7">
        <v>6</v>
      </c>
      <c r="I56" s="7">
        <v>8</v>
      </c>
      <c r="J56" s="7">
        <v>8</v>
      </c>
      <c r="K56" s="7">
        <v>6</v>
      </c>
      <c r="M56" s="10">
        <f>'Broń dystnsowa'!H86</f>
        <v>29</v>
      </c>
      <c r="N56" s="10">
        <f>'Broń dystnsowa'!H71</f>
        <v>23.333333333333336</v>
      </c>
      <c r="O56" s="10"/>
      <c r="P56" s="7">
        <f>'Specjalne zdolności'!B55</f>
        <v>5</v>
      </c>
      <c r="T56" s="10">
        <f>((B56-4)+(C56-4)+(D56-2)+(E56-2)+F56+(((G56/2)-1)*3)+(H56-6)+(((I56/2)-1)*3)+((((J56/2)-1)*3)/2)+((((K56/2)-1)*3)/2)+((((L56/2)-1)*3)/2)+M56+(N56/3)+(O56/3)+P56+(Q56*5)+(R56*10))*(IF(S56=1,2,1))</f>
        <v>79.77777777777777</v>
      </c>
      <c r="U56" s="10">
        <f t="shared" si="1"/>
        <v>15.955555555555554</v>
      </c>
    </row>
    <row r="57" spans="1:21" ht="12.75">
      <c r="A57" s="9" t="s">
        <v>286</v>
      </c>
      <c r="B57" s="7">
        <v>6</v>
      </c>
      <c r="C57" s="7">
        <v>6</v>
      </c>
      <c r="D57" s="7">
        <v>8</v>
      </c>
      <c r="E57" s="7">
        <v>8</v>
      </c>
      <c r="G57" s="7">
        <v>8</v>
      </c>
      <c r="H57" s="7">
        <v>6</v>
      </c>
      <c r="I57" s="7">
        <v>8</v>
      </c>
      <c r="J57" s="7">
        <v>8</v>
      </c>
      <c r="K57" s="7">
        <v>8</v>
      </c>
      <c r="M57" s="10">
        <f>'Broń dystnsowa'!H81</f>
        <v>30</v>
      </c>
      <c r="N57" s="10">
        <f>'Broń dystnsowa'!H71</f>
        <v>23.333333333333336</v>
      </c>
      <c r="O57" s="10"/>
      <c r="P57" s="7">
        <f>'Specjalne zdolności'!B19+'Specjalne zdolności'!E35</f>
        <v>15</v>
      </c>
      <c r="T57" s="10">
        <f>((B57-4)+(C57-4)+(D57-2)+(E57-2)+F57+(((G57/2)-1)*3)+(H57-6)+(((I57/2)-1)*3)+((((J57/2)-1)*3)/2)+((((K57/2)-1)*3)/2)+((((L57/2)-1)*3)/2)+M57+(N57/3)+(O57/3)+P57+(Q57*5)+(R57*10))*(IF(S57=1,2,1))</f>
        <v>94.27777777777777</v>
      </c>
      <c r="U57" s="10">
        <f t="shared" si="1"/>
        <v>18.855555555555554</v>
      </c>
    </row>
    <row r="58" spans="1:21" ht="12.75">
      <c r="A58" s="9" t="s">
        <v>287</v>
      </c>
      <c r="B58" s="7">
        <v>6</v>
      </c>
      <c r="C58" s="7">
        <v>6</v>
      </c>
      <c r="D58" s="7">
        <v>6</v>
      </c>
      <c r="E58" s="7">
        <v>6</v>
      </c>
      <c r="G58" s="7">
        <v>6</v>
      </c>
      <c r="H58" s="7">
        <v>6</v>
      </c>
      <c r="I58" s="7">
        <v>8</v>
      </c>
      <c r="J58" s="7">
        <v>6</v>
      </c>
      <c r="K58" s="7">
        <v>6</v>
      </c>
      <c r="M58" s="10">
        <f>'Broń dystnsowa'!H90</f>
        <v>60</v>
      </c>
      <c r="N58" s="10">
        <f>'Broń dystnsowa'!H71</f>
        <v>23.333333333333336</v>
      </c>
      <c r="O58" s="10">
        <f>'Broń dystnsowa'!H79</f>
        <v>10</v>
      </c>
      <c r="P58" s="7">
        <f>'Specjalne zdolności'!B44</f>
        <v>5</v>
      </c>
      <c r="T58" s="10">
        <f>((B58-4)+(C58-4)+(D58-2)+(E58-2)+F58+(((G58/2)-1)*3)+(H58-6)+(((I58/2)-1)*3)+((((J58/2)-1)*3)/2)+((((K58/2)-1)*3)/2)+((((L58/2)-1)*3)/2)+M58+(N58/3)+(O58/3)+P58+(Q58*5)+(R58*10))*(IF(S58=1,2,1))</f>
        <v>107.6111111111111</v>
      </c>
      <c r="U58" s="10">
        <f t="shared" si="1"/>
        <v>21.52222222222222</v>
      </c>
    </row>
    <row r="59" ht="12.75"/>
    <row r="60" ht="12.75">
      <c r="A60" s="21" t="s">
        <v>288</v>
      </c>
    </row>
    <row r="61" spans="1:21" ht="12.75">
      <c r="A61" s="9" t="s">
        <v>289</v>
      </c>
      <c r="B61" s="7">
        <v>6</v>
      </c>
      <c r="C61" s="7">
        <v>6</v>
      </c>
      <c r="D61" s="7">
        <v>6</v>
      </c>
      <c r="E61" s="7">
        <v>6</v>
      </c>
      <c r="G61" s="7">
        <v>6</v>
      </c>
      <c r="H61" s="7">
        <v>6</v>
      </c>
      <c r="I61" s="7">
        <v>8</v>
      </c>
      <c r="J61" s="7">
        <v>6</v>
      </c>
      <c r="K61" s="7">
        <v>6</v>
      </c>
      <c r="M61" s="10">
        <f>'Broń dystnsowa'!H106</f>
        <v>18</v>
      </c>
      <c r="N61" s="10">
        <f>'Broń dystnsowa'!H115</f>
        <v>18.833333333333336</v>
      </c>
      <c r="O61" s="10">
        <f>'Broń Biała'!I26</f>
        <v>5</v>
      </c>
      <c r="T61" s="10">
        <f>((B61-4)+(C61-4)+(D61-2)+(E61-2)+F61+(((G61/2)-1)*3)+(H61-6)+(((I61/2)-1)*3)+((((J61/2)-1)*3)/2)+((((K61/2)-1)*3)/2)+((((L61/2)-1)*3)/2)+M61+(N61/3)+(O61/3)+P61+(Q61*5)+(R61*10))*(IF(S61=1,2,1))</f>
        <v>57.44444444444444</v>
      </c>
      <c r="U61" s="10">
        <f t="shared" si="1"/>
        <v>11.488888888888889</v>
      </c>
    </row>
    <row r="62" spans="1:21" ht="12.75">
      <c r="A62" s="9" t="s">
        <v>286</v>
      </c>
      <c r="B62" s="7">
        <v>6</v>
      </c>
      <c r="C62" s="7">
        <v>6</v>
      </c>
      <c r="D62" s="7">
        <v>8</v>
      </c>
      <c r="E62" s="7">
        <v>6</v>
      </c>
      <c r="G62" s="7">
        <v>8</v>
      </c>
      <c r="H62" s="7">
        <v>6</v>
      </c>
      <c r="I62" s="7">
        <v>8</v>
      </c>
      <c r="J62" s="7">
        <v>8</v>
      </c>
      <c r="K62" s="7">
        <v>6</v>
      </c>
      <c r="M62" s="10">
        <f>'Broń dystnsowa'!H105</f>
        <v>25</v>
      </c>
      <c r="N62" s="10">
        <f>'Broń dystnsowa'!H115</f>
        <v>18.833333333333336</v>
      </c>
      <c r="O62" s="10"/>
      <c r="P62" s="7">
        <f>'Specjalne zdolności'!B19+'Specjalne zdolności'!B55+'Specjalne zdolności'!B48+'Specjalne zdolności'!E35</f>
        <v>25</v>
      </c>
      <c r="T62" s="10">
        <f>((B62-4)+(C62-4)+(D62-2)+(E62-2)+F62+(((G62/2)-1)*3)+(H62-6)+(((I62/2)-1)*3)+((((J62/2)-1)*3)/2)+((((K62/2)-1)*3)/2)+((((L62/2)-1)*3)/2)+M62+(N62/3)+(O62/3)+P62+(Q62*5)+(R62*10))*(IF(S62=1,2,1))</f>
        <v>94.27777777777777</v>
      </c>
      <c r="U62" s="10">
        <f t="shared" si="1"/>
        <v>18.855555555555554</v>
      </c>
    </row>
    <row r="63" spans="1:21" ht="12.75">
      <c r="A63" s="9" t="s">
        <v>178</v>
      </c>
      <c r="B63" s="7">
        <v>6</v>
      </c>
      <c r="C63" s="7">
        <v>6</v>
      </c>
      <c r="D63" s="7">
        <v>6</v>
      </c>
      <c r="E63" s="7">
        <v>6</v>
      </c>
      <c r="G63" s="7">
        <v>6</v>
      </c>
      <c r="H63" s="7">
        <v>6</v>
      </c>
      <c r="I63" s="7">
        <v>10</v>
      </c>
      <c r="J63" s="7">
        <v>6</v>
      </c>
      <c r="K63" s="7">
        <v>6</v>
      </c>
      <c r="M63" s="10">
        <f>'Broń dystnsowa'!H114</f>
        <v>91.5</v>
      </c>
      <c r="N63" s="10"/>
      <c r="O63" s="10"/>
      <c r="P63" s="7">
        <f>'Specjalne zdolności'!B44</f>
        <v>5</v>
      </c>
      <c r="T63" s="10">
        <f>((B63-4)+(C63-4)+(D63-2)+(E63-2)+F63+(((G63/2)-1)*3)+(H63-6)+(((I63/2)-1)*3)+((((J63/2)-1)*3)/2)+((((K63/2)-1)*3)/2)+((((L63/2)-1)*3)/2)+M63+(N63/3)+(O63/3)+P63+(Q63*5)+(R63*10))*(IF(S63=1,2,1))</f>
        <v>131</v>
      </c>
      <c r="U63" s="10">
        <f t="shared" si="1"/>
        <v>26.2</v>
      </c>
    </row>
    <row r="64" spans="1:21" ht="12.75">
      <c r="A64" s="9" t="s">
        <v>179</v>
      </c>
      <c r="B64" s="7">
        <v>6</v>
      </c>
      <c r="C64" s="7">
        <v>6</v>
      </c>
      <c r="D64" s="7">
        <v>6</v>
      </c>
      <c r="E64" s="7">
        <v>6</v>
      </c>
      <c r="G64" s="7">
        <v>6</v>
      </c>
      <c r="H64" s="7">
        <v>6</v>
      </c>
      <c r="I64" s="7">
        <v>8</v>
      </c>
      <c r="J64" s="7">
        <v>6</v>
      </c>
      <c r="K64" s="7">
        <v>6</v>
      </c>
      <c r="M64" s="10">
        <f>'Broń dystnsowa'!H111</f>
        <v>49</v>
      </c>
      <c r="N64" s="10">
        <f>'Broń dystnsowa'!H101</f>
        <v>5</v>
      </c>
      <c r="O64" s="10"/>
      <c r="P64" s="7">
        <f>'Specjalne zdolności'!B55</f>
        <v>5</v>
      </c>
      <c r="T64" s="10">
        <f>((B64-4)+(C64-4)+(D64-2)+(E64-2)+F64+(((G64/2)-1)*3)+(H64-6)+(((I64/2)-1)*3)+((((J64/2)-1)*3)/2)+((((K64/2)-1)*3)/2)+((((L64/2)-1)*3)/2)+M64+(N64/3)+(O64/3)+P64+(Q64*5)+(R64*10))*(IF(S64=1,2,1))</f>
        <v>87.16666666666667</v>
      </c>
      <c r="U64" s="10">
        <f t="shared" si="1"/>
        <v>17.433333333333334</v>
      </c>
    </row>
    <row r="65" ht="12.75"/>
    <row r="66" ht="12.75">
      <c r="A66" s="6" t="s">
        <v>191</v>
      </c>
    </row>
    <row r="67" spans="1:21" ht="12.75">
      <c r="A67" s="9" t="s">
        <v>290</v>
      </c>
      <c r="B67" s="7">
        <v>8</v>
      </c>
      <c r="C67" s="7">
        <v>6</v>
      </c>
      <c r="D67" s="7">
        <v>8</v>
      </c>
      <c r="E67" s="7">
        <v>6</v>
      </c>
      <c r="G67" s="7">
        <v>6</v>
      </c>
      <c r="H67" s="7">
        <v>6</v>
      </c>
      <c r="I67" s="7">
        <v>10</v>
      </c>
      <c r="J67" s="7">
        <v>6</v>
      </c>
      <c r="M67" s="10">
        <f>'Broń dystnsowa'!H6</f>
        <v>6.5</v>
      </c>
      <c r="N67" s="10">
        <f>'Broń Biała'!I6</f>
        <v>6</v>
      </c>
      <c r="O67" s="10"/>
      <c r="P67" s="7">
        <f>'Specjalne zdolności'!H33</f>
        <v>3</v>
      </c>
      <c r="T67" s="10">
        <f>((B67-4)+(C67-4)+(D67-2)+(E67-2)+F67+(((G67/2)-1)*3)+(H67-6)+(((I67/2)-1)*3)+((((J67/2)-1)*3)/2)+((((K67/2)-1)*3)/2)+((((L67/2)-1)*3)/2)+M67+(N67/3)+(O67/3)+P67+(Q67*5)+(R67*10))*(IF(S67=1,2,1))</f>
        <v>45.5</v>
      </c>
      <c r="U67" s="10">
        <f t="shared" si="1"/>
        <v>9.1</v>
      </c>
    </row>
    <row r="68" spans="1:21" ht="12.75">
      <c r="A68" s="9" t="s">
        <v>291</v>
      </c>
      <c r="B68" s="7">
        <v>8</v>
      </c>
      <c r="C68" s="7">
        <v>6</v>
      </c>
      <c r="D68" s="7">
        <v>8</v>
      </c>
      <c r="E68" s="7">
        <v>8</v>
      </c>
      <c r="G68" s="7">
        <v>6</v>
      </c>
      <c r="H68" s="7">
        <v>6</v>
      </c>
      <c r="I68" s="7">
        <v>10</v>
      </c>
      <c r="M68" s="7">
        <f>'Broń Biała'!I8</f>
        <v>12</v>
      </c>
      <c r="P68" s="7">
        <f>'Specjalne zdolności'!B30</f>
        <v>3</v>
      </c>
      <c r="T68" s="10">
        <f>((B68-4)+(C68-4)+(D68-2)+(E68-2)+F68+(((G68/2)-1)*3)+(H68-6)+(((I68/2)-1)*3)+((((J68/2)-1)*3)/2)+((((K68/2)-1)*3)/2)+((((L68/2)-1)*3)/2)+M68+(N68/3)+(O68/3)+P68+(Q68*5)+(R68*10))*(IF(S68=1,2,1))</f>
        <v>46.5</v>
      </c>
      <c r="U68" s="10">
        <f aca="true" t="shared" si="3" ref="U68:U78">T68/5</f>
        <v>9.3</v>
      </c>
    </row>
    <row r="69" spans="1:21" ht="12.75">
      <c r="A69" s="9" t="s">
        <v>292</v>
      </c>
      <c r="B69" s="7">
        <v>6</v>
      </c>
      <c r="C69" s="7">
        <v>6</v>
      </c>
      <c r="D69" s="7">
        <v>6</v>
      </c>
      <c r="E69" s="7">
        <v>6</v>
      </c>
      <c r="G69" s="7">
        <v>6</v>
      </c>
      <c r="H69" s="7">
        <v>6</v>
      </c>
      <c r="I69" s="7">
        <v>6</v>
      </c>
      <c r="M69" s="7">
        <f>'Broń Biała'!I7</f>
        <v>9</v>
      </c>
      <c r="Q69" s="7">
        <v>2</v>
      </c>
      <c r="T69" s="10">
        <f>((B69-4)+(C69-4)+(D69-2)+(E69-2)+F69+(((G69/2)-1)*3)+(H69-6)+(((I69/2)-1)*3)+((((J69/2)-1)*3)/2)+((((K69/2)-1)*3)/2)+((((L69/2)-1)*3)/2)+M69+(N69/3)+(O69/3)+P69+(Q69*5)+(R69*10))*(IF(S69=1,2,1))</f>
        <v>38.5</v>
      </c>
      <c r="U69" s="10">
        <f t="shared" si="3"/>
        <v>7.7</v>
      </c>
    </row>
    <row r="70" spans="1:21" ht="12.75">
      <c r="A70" s="9" t="s">
        <v>293</v>
      </c>
      <c r="B70" s="7">
        <v>6</v>
      </c>
      <c r="C70" s="7">
        <v>4</v>
      </c>
      <c r="D70" s="7">
        <v>6</v>
      </c>
      <c r="E70" s="7">
        <v>8</v>
      </c>
      <c r="G70" s="7">
        <v>8</v>
      </c>
      <c r="H70" s="7">
        <v>6</v>
      </c>
      <c r="I70" s="7">
        <v>8</v>
      </c>
      <c r="M70" s="7">
        <f>'Broń Biała'!I7</f>
        <v>9</v>
      </c>
      <c r="Q70" s="7">
        <v>3</v>
      </c>
      <c r="T70" s="10">
        <f>((B70-4)+(C70-4)+(D70-2)+(E70-2)+F70+(((G70/2)-1)*3)+(H70-6)+(((I70/2)-1)*3)+((((J70/2)-1)*3)/2)+((((K70/2)-1)*3)/2)+((((L70/2)-1)*3)/2)+M70+(N70/3)+(O70/3)+P70+(Q70*5)+(R70*10))*(IF(S70=1,2,1))</f>
        <v>49.5</v>
      </c>
      <c r="U70" s="10">
        <f t="shared" si="3"/>
        <v>9.9</v>
      </c>
    </row>
    <row r="71" spans="1:21" ht="12.75">
      <c r="A71" s="9" t="s">
        <v>294</v>
      </c>
      <c r="B71" s="7">
        <v>6</v>
      </c>
      <c r="C71" s="7">
        <v>4</v>
      </c>
      <c r="D71" s="7">
        <v>8</v>
      </c>
      <c r="E71" s="7">
        <v>10</v>
      </c>
      <c r="G71" s="7">
        <v>8</v>
      </c>
      <c r="H71" s="7">
        <v>6</v>
      </c>
      <c r="I71" s="7">
        <v>8</v>
      </c>
      <c r="M71" s="7">
        <f>'Broń Biała'!I7</f>
        <v>9</v>
      </c>
      <c r="P71" s="7">
        <f>'Specjalne zdolności'!B31+'Specjalne zdolności'!B18+'Specjalne zdolności'!B13</f>
        <v>18</v>
      </c>
      <c r="Q71" s="7">
        <v>1</v>
      </c>
      <c r="T71" s="10">
        <f aca="true" t="shared" si="4" ref="T71:T78">((B71-4)+(C71-4)+(D71-2)+(E71-2)+F71+(((G71/2)-1)*3)+(H71-6)+(((I71/2)-1)*3)+((((J71/2)-1)*3)/2)+((((K71/2)-1)*3)/2)+((((L71/2)-1)*3)/2)+M71+(N71/3)+(O71/3)+P71+(Q71*5)+(R71*10))*(IF(S71=1,2,1))</f>
        <v>61.5</v>
      </c>
      <c r="U71" s="10">
        <f t="shared" si="3"/>
        <v>12.3</v>
      </c>
    </row>
    <row r="72" spans="1:21" ht="12.75">
      <c r="A72" s="9" t="s">
        <v>295</v>
      </c>
      <c r="B72" s="7">
        <v>6</v>
      </c>
      <c r="C72" s="7">
        <v>4</v>
      </c>
      <c r="D72" s="7">
        <v>6</v>
      </c>
      <c r="E72" s="7">
        <v>8</v>
      </c>
      <c r="G72" s="7">
        <v>6</v>
      </c>
      <c r="H72" s="7">
        <v>6</v>
      </c>
      <c r="I72" s="7">
        <v>6</v>
      </c>
      <c r="J72" s="7">
        <v>6</v>
      </c>
      <c r="M72" s="10">
        <f>'Broń dystnsowa'!H5</f>
        <v>12</v>
      </c>
      <c r="N72" s="10">
        <f>'Broń Biała'!I6</f>
        <v>6</v>
      </c>
      <c r="O72" s="10"/>
      <c r="Q72" s="7">
        <v>1</v>
      </c>
      <c r="T72" s="10">
        <f t="shared" si="4"/>
        <v>43</v>
      </c>
      <c r="U72" s="10">
        <f t="shared" si="3"/>
        <v>8.6</v>
      </c>
    </row>
    <row r="73" ht="12.75"/>
    <row r="74" ht="12.75">
      <c r="A74" s="6" t="s">
        <v>193</v>
      </c>
    </row>
    <row r="75" spans="1:21" ht="12.75">
      <c r="A75" t="s">
        <v>192</v>
      </c>
      <c r="B75" s="7">
        <v>6</v>
      </c>
      <c r="C75" s="7">
        <v>8</v>
      </c>
      <c r="D75" s="7">
        <v>10</v>
      </c>
      <c r="E75" s="7">
        <v>8</v>
      </c>
      <c r="G75" s="7">
        <v>8</v>
      </c>
      <c r="H75" s="7">
        <v>6</v>
      </c>
      <c r="I75" s="7">
        <v>10</v>
      </c>
      <c r="J75" s="7">
        <v>8</v>
      </c>
      <c r="M75" s="10">
        <f>'Broń dystnsowa'!H13</f>
        <v>5.833333333333334</v>
      </c>
      <c r="N75" s="10">
        <f>'Broń Biała'!I5</f>
        <v>6</v>
      </c>
      <c r="O75" s="10"/>
      <c r="P75" s="7">
        <f>'Specjalne zdolności'!B17+'Specjalne zdolności'!B18+'Specjalne zdolności'!B19+'Specjalne zdolności'!B26+'Specjalne zdolności'!B40+'Specjalne zdolności'!B44+'Specjalne zdolności'!B49+'Specjalne zdolności'!B54+'Specjalne zdolności'!B60</f>
        <v>63</v>
      </c>
      <c r="S75" s="7">
        <v>1</v>
      </c>
      <c r="T75" s="10">
        <f t="shared" si="4"/>
        <v>226.66666666666669</v>
      </c>
      <c r="U75" s="10">
        <f t="shared" si="3"/>
        <v>45.333333333333336</v>
      </c>
    </row>
    <row r="76" spans="1:21" ht="12.75">
      <c r="A76" t="s">
        <v>673</v>
      </c>
      <c r="B76" s="7">
        <v>6</v>
      </c>
      <c r="C76" s="7">
        <v>6</v>
      </c>
      <c r="D76" s="7">
        <v>6</v>
      </c>
      <c r="E76" s="7">
        <v>8</v>
      </c>
      <c r="G76" s="7">
        <v>8</v>
      </c>
      <c r="H76" s="7">
        <v>6</v>
      </c>
      <c r="I76" s="7">
        <v>8</v>
      </c>
      <c r="J76" s="7">
        <v>6</v>
      </c>
      <c r="M76" s="10">
        <f>'Broń dystnsowa'!H11</f>
        <v>9.666666666666668</v>
      </c>
      <c r="N76" s="10">
        <f>'Broń Biała'!I15</f>
        <v>6</v>
      </c>
      <c r="O76" s="10"/>
      <c r="T76" s="10">
        <f t="shared" si="4"/>
        <v>43.66666666666667</v>
      </c>
      <c r="U76" s="10">
        <f t="shared" si="3"/>
        <v>8.733333333333334</v>
      </c>
    </row>
    <row r="77" spans="1:21" ht="12.75">
      <c r="A77" s="9" t="s">
        <v>670</v>
      </c>
      <c r="B77" s="7">
        <v>8</v>
      </c>
      <c r="C77" s="7">
        <v>10</v>
      </c>
      <c r="D77" s="7">
        <v>10</v>
      </c>
      <c r="E77" s="7">
        <v>12</v>
      </c>
      <c r="F77" s="7">
        <v>3</v>
      </c>
      <c r="G77" s="7">
        <v>12</v>
      </c>
      <c r="H77" s="7">
        <v>6</v>
      </c>
      <c r="I77" s="7">
        <v>10</v>
      </c>
      <c r="J77" s="7">
        <v>8</v>
      </c>
      <c r="K77" s="7">
        <v>8</v>
      </c>
      <c r="M77" s="7">
        <f>'Specjalne zdolności'!E13</f>
        <v>3</v>
      </c>
      <c r="P77" s="7">
        <f>'Specjalne zdolności'!H10+'Specjalne zdolności'!H11+'Specjalne zdolności'!H15+'Specjalne zdolności'!E13+'Specjalne zdolności'!B31+'Specjalne zdolności'!H34+'Specjalne zdolności'!B40+'Specjalne zdolności'!H36+'Specjalne zdolności'!H53+'Specjalne zdolności'!H55</f>
        <v>158</v>
      </c>
      <c r="S77" s="7">
        <v>1</v>
      </c>
      <c r="T77" s="10">
        <f t="shared" si="4"/>
        <v>453</v>
      </c>
      <c r="U77" s="10">
        <f t="shared" si="3"/>
        <v>90.6</v>
      </c>
    </row>
    <row r="78" spans="1:21" ht="12.75">
      <c r="A78" t="s">
        <v>671</v>
      </c>
      <c r="B78" s="7">
        <v>8</v>
      </c>
      <c r="C78" s="7">
        <v>8</v>
      </c>
      <c r="D78" s="7">
        <v>8</v>
      </c>
      <c r="E78" s="7">
        <v>12</v>
      </c>
      <c r="F78" s="7">
        <v>1</v>
      </c>
      <c r="G78" s="7">
        <v>10</v>
      </c>
      <c r="H78" s="7">
        <v>6</v>
      </c>
      <c r="I78" s="7">
        <v>8</v>
      </c>
      <c r="J78" s="7">
        <v>6</v>
      </c>
      <c r="K78" s="7">
        <v>6</v>
      </c>
      <c r="M78" s="7">
        <f>'Specjalne zdolności'!E13</f>
        <v>3</v>
      </c>
      <c r="P78" s="7">
        <f>'Specjalne zdolności'!E13+'Specjalne zdolności'!B30+'Specjalne zdolności'!B40+'Specjalne zdolności'!H53+'Specjalne zdolności'!H55</f>
        <v>31</v>
      </c>
      <c r="S78" s="7">
        <v>0</v>
      </c>
      <c r="T78" s="10">
        <f t="shared" si="4"/>
        <v>84.5</v>
      </c>
      <c r="U78" s="10">
        <f t="shared" si="3"/>
        <v>16.9</v>
      </c>
    </row>
    <row r="79" ht="12.75"/>
    <row r="80" ht="12.75"/>
    <row r="81" ht="12.75"/>
  </sheetData>
  <sheetProtection/>
  <printOptions/>
  <pageMargins left="0.75" right="0.75" top="1" bottom="1" header="0.5" footer="0.5"/>
  <pageSetup horizontalDpi="600" verticalDpi="600" orientation="portrait" r:id="rId3"/>
  <headerFooter alignWithMargins="0">
    <oddHeader>&amp;C&amp;A</oddHeader>
    <oddFooter>&amp;CPage &amp;P</oddFooter>
  </headerFooter>
  <ignoredErrors>
    <ignoredError sqref="M7 M34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H69"/>
  <sheetViews>
    <sheetView zoomScale="115" zoomScaleNormal="115" zoomScalePageLayoutView="0" workbookViewId="0" topLeftCell="A25">
      <selection activeCell="G57" sqref="G57"/>
    </sheetView>
  </sheetViews>
  <sheetFormatPr defaultColWidth="9.140625" defaultRowHeight="12.75"/>
  <cols>
    <col min="1" max="1" width="29.8515625" style="0" customWidth="1"/>
    <col min="2" max="2" width="7.7109375" style="0" customWidth="1"/>
    <col min="4" max="4" width="30.28125" style="0" customWidth="1"/>
    <col min="5" max="5" width="7.8515625" style="7" customWidth="1"/>
    <col min="7" max="7" width="31.57421875" style="0" customWidth="1"/>
    <col min="8" max="8" width="7.00390625" style="0" customWidth="1"/>
  </cols>
  <sheetData>
    <row r="1" ht="12.75"/>
    <row r="2" spans="1:8" ht="12.75">
      <c r="A2" s="6" t="s">
        <v>299</v>
      </c>
      <c r="B2" s="8" t="s">
        <v>249</v>
      </c>
      <c r="D2" s="6" t="s">
        <v>299</v>
      </c>
      <c r="E2" s="11" t="s">
        <v>249</v>
      </c>
      <c r="F2" s="7"/>
      <c r="G2" s="6" t="s">
        <v>299</v>
      </c>
      <c r="H2" s="11" t="s">
        <v>249</v>
      </c>
    </row>
    <row r="3" spans="1:7" ht="12.75">
      <c r="A3" s="21" t="s">
        <v>297</v>
      </c>
      <c r="B3" s="7"/>
      <c r="D3" s="21" t="s">
        <v>361</v>
      </c>
      <c r="F3" s="7"/>
      <c r="G3" s="21" t="s">
        <v>298</v>
      </c>
    </row>
    <row r="4" spans="1:8" ht="12.75">
      <c r="A4" t="s">
        <v>300</v>
      </c>
      <c r="B4" s="7">
        <v>5</v>
      </c>
      <c r="D4" s="9" t="s">
        <v>362</v>
      </c>
      <c r="E4" s="7">
        <v>2</v>
      </c>
      <c r="F4" s="7"/>
      <c r="G4" t="s">
        <v>397</v>
      </c>
      <c r="H4" s="7">
        <v>5</v>
      </c>
    </row>
    <row r="5" spans="1:8" ht="12.75">
      <c r="A5" t="s">
        <v>301</v>
      </c>
      <c r="B5" s="7">
        <v>3</v>
      </c>
      <c r="D5" s="9" t="s">
        <v>363</v>
      </c>
      <c r="E5" s="7">
        <v>3</v>
      </c>
      <c r="F5" s="7"/>
      <c r="G5" s="9" t="s">
        <v>506</v>
      </c>
      <c r="H5" s="7">
        <v>5</v>
      </c>
    </row>
    <row r="6" spans="1:8" ht="12.75">
      <c r="A6" s="9" t="s">
        <v>302</v>
      </c>
      <c r="B6" s="7">
        <v>3</v>
      </c>
      <c r="D6" s="9" t="s">
        <v>364</v>
      </c>
      <c r="E6" s="7">
        <v>4</v>
      </c>
      <c r="F6" s="7"/>
      <c r="G6" t="s">
        <v>507</v>
      </c>
      <c r="H6" s="7">
        <v>20</v>
      </c>
    </row>
    <row r="7" spans="1:8" ht="12.75">
      <c r="A7" s="9" t="s">
        <v>303</v>
      </c>
      <c r="B7" s="7">
        <v>6</v>
      </c>
      <c r="D7" s="9" t="s">
        <v>365</v>
      </c>
      <c r="E7" s="7">
        <v>5</v>
      </c>
      <c r="F7" s="7"/>
      <c r="G7" s="9" t="s">
        <v>398</v>
      </c>
      <c r="H7" s="7">
        <v>3</v>
      </c>
    </row>
    <row r="8" spans="1:8" ht="12.75">
      <c r="A8" s="9" t="s">
        <v>326</v>
      </c>
      <c r="B8" s="7">
        <v>10</v>
      </c>
      <c r="D8" s="9" t="s">
        <v>366</v>
      </c>
      <c r="E8" s="7">
        <v>6</v>
      </c>
      <c r="F8" s="7"/>
      <c r="G8" s="9" t="s">
        <v>399</v>
      </c>
      <c r="H8" s="13">
        <v>5</v>
      </c>
    </row>
    <row r="9" spans="1:8" ht="12.75">
      <c r="A9" s="9" t="s">
        <v>304</v>
      </c>
      <c r="B9" s="7">
        <v>3</v>
      </c>
      <c r="D9" s="9" t="s">
        <v>367</v>
      </c>
      <c r="E9" s="7">
        <v>6.5</v>
      </c>
      <c r="F9" s="7"/>
      <c r="G9" s="9" t="s">
        <v>400</v>
      </c>
      <c r="H9" s="7">
        <v>5</v>
      </c>
    </row>
    <row r="10" spans="1:8" ht="12.75">
      <c r="A10" t="s">
        <v>305</v>
      </c>
      <c r="B10" s="7">
        <v>6</v>
      </c>
      <c r="D10" s="9" t="s">
        <v>368</v>
      </c>
      <c r="E10" s="7">
        <v>7</v>
      </c>
      <c r="F10" s="7"/>
      <c r="G10" s="9" t="s">
        <v>401</v>
      </c>
      <c r="H10" s="7">
        <v>5</v>
      </c>
    </row>
    <row r="11" spans="1:8" ht="12.75">
      <c r="A11" t="s">
        <v>306</v>
      </c>
      <c r="B11" s="7">
        <v>3</v>
      </c>
      <c r="F11" s="7"/>
      <c r="G11" s="9" t="s">
        <v>402</v>
      </c>
      <c r="H11" s="7">
        <v>20</v>
      </c>
    </row>
    <row r="12" spans="1:8" ht="12.75">
      <c r="A12" t="s">
        <v>325</v>
      </c>
      <c r="B12" s="7">
        <v>0</v>
      </c>
      <c r="D12" s="21" t="s">
        <v>369</v>
      </c>
      <c r="F12" s="7"/>
      <c r="G12" s="9" t="s">
        <v>505</v>
      </c>
      <c r="H12" s="7">
        <v>10</v>
      </c>
    </row>
    <row r="13" spans="1:8" ht="12.75">
      <c r="A13" t="s">
        <v>103</v>
      </c>
      <c r="B13" s="7">
        <v>3</v>
      </c>
      <c r="D13" s="9" t="s">
        <v>371</v>
      </c>
      <c r="E13" s="7">
        <v>3</v>
      </c>
      <c r="F13" s="7"/>
      <c r="G13" s="9" t="s">
        <v>442</v>
      </c>
      <c r="H13" s="7">
        <v>15</v>
      </c>
    </row>
    <row r="14" spans="1:8" ht="12.75">
      <c r="A14" t="s">
        <v>307</v>
      </c>
      <c r="B14" s="7">
        <v>3</v>
      </c>
      <c r="D14" s="9" t="s">
        <v>374</v>
      </c>
      <c r="E14" s="7">
        <v>6</v>
      </c>
      <c r="F14" s="7"/>
      <c r="G14" s="9" t="s">
        <v>405</v>
      </c>
      <c r="H14" s="7">
        <v>5</v>
      </c>
    </row>
    <row r="15" spans="1:8" ht="12.75">
      <c r="A15" t="s">
        <v>324</v>
      </c>
      <c r="B15" s="7">
        <v>6</v>
      </c>
      <c r="D15" s="9" t="s">
        <v>375</v>
      </c>
      <c r="E15" s="7">
        <v>9</v>
      </c>
      <c r="F15" s="7"/>
      <c r="G15" s="9" t="s">
        <v>404</v>
      </c>
      <c r="H15" s="7">
        <v>50</v>
      </c>
    </row>
    <row r="16" spans="1:8" ht="12.75">
      <c r="A16" t="s">
        <v>308</v>
      </c>
      <c r="B16" s="7">
        <v>3</v>
      </c>
      <c r="D16" s="9" t="s">
        <v>376</v>
      </c>
      <c r="E16" s="7">
        <v>12</v>
      </c>
      <c r="F16" s="7"/>
      <c r="G16" t="s">
        <v>403</v>
      </c>
      <c r="H16" s="7">
        <v>10</v>
      </c>
    </row>
    <row r="17" spans="1:8" ht="12.75">
      <c r="A17" t="s">
        <v>309</v>
      </c>
      <c r="B17" s="7">
        <v>10</v>
      </c>
      <c r="D17" s="9" t="s">
        <v>377</v>
      </c>
      <c r="E17" s="7">
        <v>15</v>
      </c>
      <c r="F17" s="7"/>
      <c r="G17" s="9" t="s">
        <v>408</v>
      </c>
      <c r="H17" s="7">
        <v>20</v>
      </c>
    </row>
    <row r="18" spans="1:8" ht="12.75">
      <c r="A18" t="s">
        <v>310</v>
      </c>
      <c r="B18" s="7">
        <v>10</v>
      </c>
      <c r="D18" s="9" t="s">
        <v>372</v>
      </c>
      <c r="E18" s="7">
        <v>3</v>
      </c>
      <c r="F18" s="7"/>
      <c r="G18" t="s">
        <v>407</v>
      </c>
      <c r="H18" s="7">
        <v>30</v>
      </c>
    </row>
    <row r="19" spans="1:8" ht="12.75">
      <c r="A19" t="s">
        <v>311</v>
      </c>
      <c r="B19" s="7">
        <v>5</v>
      </c>
      <c r="D19" s="9" t="s">
        <v>378</v>
      </c>
      <c r="E19" s="7">
        <v>6</v>
      </c>
      <c r="F19" s="7"/>
      <c r="G19" t="s">
        <v>406</v>
      </c>
      <c r="H19" s="7">
        <v>10</v>
      </c>
    </row>
    <row r="20" spans="1:8" ht="12.75">
      <c r="A20" t="s">
        <v>312</v>
      </c>
      <c r="B20" s="7">
        <v>3</v>
      </c>
      <c r="D20" s="9" t="s">
        <v>379</v>
      </c>
      <c r="E20" s="7">
        <v>9</v>
      </c>
      <c r="F20" s="7"/>
      <c r="G20" s="9" t="s">
        <v>409</v>
      </c>
      <c r="H20" s="7">
        <v>5</v>
      </c>
    </row>
    <row r="21" spans="1:8" ht="12.75">
      <c r="A21" t="s">
        <v>313</v>
      </c>
      <c r="B21" s="7">
        <v>3</v>
      </c>
      <c r="D21" s="9" t="s">
        <v>380</v>
      </c>
      <c r="E21" s="7">
        <v>12</v>
      </c>
      <c r="F21" s="7"/>
      <c r="G21" s="9" t="s">
        <v>410</v>
      </c>
      <c r="H21" s="7">
        <v>8</v>
      </c>
    </row>
    <row r="22" spans="1:8" ht="12.75">
      <c r="A22" t="s">
        <v>314</v>
      </c>
      <c r="B22" s="7">
        <v>3</v>
      </c>
      <c r="D22" s="9" t="s">
        <v>373</v>
      </c>
      <c r="E22" s="7">
        <v>15</v>
      </c>
      <c r="F22" s="7"/>
      <c r="G22" s="9" t="s">
        <v>411</v>
      </c>
      <c r="H22" s="7">
        <v>11</v>
      </c>
    </row>
    <row r="23" spans="1:8" ht="12.75">
      <c r="A23" t="s">
        <v>315</v>
      </c>
      <c r="B23" s="7">
        <v>5</v>
      </c>
      <c r="F23" s="7"/>
      <c r="G23" t="s">
        <v>412</v>
      </c>
      <c r="H23" s="7">
        <v>5</v>
      </c>
    </row>
    <row r="24" spans="1:8" ht="12.75">
      <c r="A24" t="s">
        <v>318</v>
      </c>
      <c r="B24" s="7">
        <v>10</v>
      </c>
      <c r="D24" s="9" t="s">
        <v>381</v>
      </c>
      <c r="E24" s="7">
        <v>2</v>
      </c>
      <c r="F24" s="7"/>
      <c r="G24" s="9" t="s">
        <v>204</v>
      </c>
      <c r="H24" s="7">
        <v>-5</v>
      </c>
    </row>
    <row r="25" spans="1:8" ht="12.75">
      <c r="A25" t="s">
        <v>316</v>
      </c>
      <c r="B25" s="7">
        <v>10</v>
      </c>
      <c r="D25" s="9" t="s">
        <v>382</v>
      </c>
      <c r="E25" s="7">
        <v>4</v>
      </c>
      <c r="G25" s="9" t="s">
        <v>413</v>
      </c>
      <c r="H25" s="7">
        <v>3</v>
      </c>
    </row>
    <row r="26" spans="1:8" ht="12.75">
      <c r="A26" t="s">
        <v>317</v>
      </c>
      <c r="B26" s="7">
        <v>5</v>
      </c>
      <c r="D26" s="9" t="s">
        <v>383</v>
      </c>
      <c r="E26" s="7">
        <v>6</v>
      </c>
      <c r="G26" s="9" t="s">
        <v>414</v>
      </c>
      <c r="H26" s="7">
        <v>5</v>
      </c>
    </row>
    <row r="27" spans="1:8" ht="12.75">
      <c r="A27" t="s">
        <v>319</v>
      </c>
      <c r="B27" s="7">
        <v>10</v>
      </c>
      <c r="D27" s="9" t="s">
        <v>384</v>
      </c>
      <c r="E27" s="7">
        <v>8</v>
      </c>
      <c r="G27" s="9" t="s">
        <v>500</v>
      </c>
      <c r="H27" s="7">
        <v>20</v>
      </c>
    </row>
    <row r="28" spans="1:8" ht="12.75">
      <c r="A28" t="s">
        <v>320</v>
      </c>
      <c r="B28" s="7">
        <v>3</v>
      </c>
      <c r="G28" t="s">
        <v>498</v>
      </c>
      <c r="H28" s="7">
        <v>30</v>
      </c>
    </row>
    <row r="29" spans="1:8" ht="12.75">
      <c r="A29" t="s">
        <v>321</v>
      </c>
      <c r="B29" s="7">
        <v>3</v>
      </c>
      <c r="D29" s="21" t="s">
        <v>385</v>
      </c>
      <c r="G29" t="s">
        <v>499</v>
      </c>
      <c r="H29" s="7">
        <v>5</v>
      </c>
    </row>
    <row r="30" spans="1:8" ht="12.75">
      <c r="A30" t="s">
        <v>323</v>
      </c>
      <c r="B30" s="7">
        <v>3</v>
      </c>
      <c r="D30" s="9" t="s">
        <v>386</v>
      </c>
      <c r="E30" s="7">
        <v>5</v>
      </c>
      <c r="G30" s="9" t="s">
        <v>415</v>
      </c>
      <c r="H30" s="7">
        <v>5</v>
      </c>
    </row>
    <row r="31" spans="1:8" ht="12.75">
      <c r="A31" t="s">
        <v>322</v>
      </c>
      <c r="B31" s="7">
        <v>5</v>
      </c>
      <c r="G31" t="s">
        <v>416</v>
      </c>
      <c r="H31" s="7">
        <v>10</v>
      </c>
    </row>
    <row r="32" spans="1:8" ht="12.75">
      <c r="A32" t="s">
        <v>327</v>
      </c>
      <c r="B32" s="7">
        <v>5</v>
      </c>
      <c r="D32" s="21" t="s">
        <v>387</v>
      </c>
      <c r="F32" s="7"/>
      <c r="G32" t="s">
        <v>417</v>
      </c>
      <c r="H32" s="7">
        <v>5</v>
      </c>
    </row>
    <row r="33" spans="1:8" ht="12.75">
      <c r="A33" t="s">
        <v>328</v>
      </c>
      <c r="B33" s="7">
        <v>10</v>
      </c>
      <c r="D33" t="s">
        <v>388</v>
      </c>
      <c r="E33" s="7">
        <v>3</v>
      </c>
      <c r="F33" s="7"/>
      <c r="G33" s="9" t="s">
        <v>418</v>
      </c>
      <c r="H33" s="7">
        <v>3</v>
      </c>
    </row>
    <row r="34" spans="1:8" ht="12.75">
      <c r="A34" t="s">
        <v>329</v>
      </c>
      <c r="B34" s="7">
        <v>20</v>
      </c>
      <c r="D34" s="9" t="s">
        <v>389</v>
      </c>
      <c r="E34" s="7">
        <v>5</v>
      </c>
      <c r="F34" s="7"/>
      <c r="G34" t="s">
        <v>419</v>
      </c>
      <c r="H34" s="7">
        <v>30</v>
      </c>
    </row>
    <row r="35" spans="1:8" ht="12.75">
      <c r="A35" t="s">
        <v>330</v>
      </c>
      <c r="B35" s="7">
        <v>5</v>
      </c>
      <c r="D35" s="9" t="s">
        <v>390</v>
      </c>
      <c r="E35" s="7">
        <v>10</v>
      </c>
      <c r="F35" s="7"/>
      <c r="G35" s="9" t="s">
        <v>420</v>
      </c>
      <c r="H35" s="7">
        <v>3</v>
      </c>
    </row>
    <row r="36" spans="1:8" ht="12.75">
      <c r="A36" t="s">
        <v>331</v>
      </c>
      <c r="B36" s="7">
        <v>10</v>
      </c>
      <c r="D36" s="9" t="s">
        <v>391</v>
      </c>
      <c r="E36" s="7">
        <v>15</v>
      </c>
      <c r="F36" s="7"/>
      <c r="G36" s="9" t="s">
        <v>497</v>
      </c>
      <c r="H36" s="7">
        <v>20</v>
      </c>
    </row>
    <row r="37" spans="1:8" ht="12.75">
      <c r="A37" t="s">
        <v>332</v>
      </c>
      <c r="B37" s="7">
        <v>10</v>
      </c>
      <c r="D37" s="9" t="s">
        <v>392</v>
      </c>
      <c r="E37" s="7">
        <v>20</v>
      </c>
      <c r="F37" s="7"/>
      <c r="G37" s="9" t="s">
        <v>425</v>
      </c>
      <c r="H37" s="7">
        <v>-3</v>
      </c>
    </row>
    <row r="38" spans="1:8" ht="12.75">
      <c r="A38" t="s">
        <v>336</v>
      </c>
      <c r="B38" s="7">
        <v>10</v>
      </c>
      <c r="F38" s="7"/>
      <c r="G38" t="s">
        <v>421</v>
      </c>
      <c r="H38" s="7">
        <v>3</v>
      </c>
    </row>
    <row r="39" spans="1:8" ht="12.75">
      <c r="A39" t="s">
        <v>333</v>
      </c>
      <c r="B39" s="7">
        <v>3</v>
      </c>
      <c r="D39" t="s">
        <v>393</v>
      </c>
      <c r="F39" s="7"/>
      <c r="G39" t="s">
        <v>422</v>
      </c>
      <c r="H39" s="7">
        <v>5</v>
      </c>
    </row>
    <row r="40" spans="1:8" ht="12.75">
      <c r="A40" t="s">
        <v>334</v>
      </c>
      <c r="B40" s="7">
        <v>10</v>
      </c>
      <c r="D40" t="s">
        <v>394</v>
      </c>
      <c r="E40" s="7">
        <v>10</v>
      </c>
      <c r="F40" s="7"/>
      <c r="G40" s="9" t="s">
        <v>423</v>
      </c>
      <c r="H40" s="7">
        <v>10</v>
      </c>
    </row>
    <row r="41" spans="1:8" ht="12.75">
      <c r="A41" t="s">
        <v>335</v>
      </c>
      <c r="B41" s="7">
        <v>15</v>
      </c>
      <c r="D41" t="s">
        <v>395</v>
      </c>
      <c r="E41" s="7">
        <v>15</v>
      </c>
      <c r="F41" s="7"/>
      <c r="G41" s="9" t="s">
        <v>424</v>
      </c>
      <c r="H41" s="7">
        <v>15</v>
      </c>
    </row>
    <row r="42" spans="1:8" ht="12.75">
      <c r="A42" s="9" t="s">
        <v>337</v>
      </c>
      <c r="B42" s="7">
        <v>5</v>
      </c>
      <c r="D42" t="s">
        <v>396</v>
      </c>
      <c r="E42" s="7">
        <v>20</v>
      </c>
      <c r="F42" s="7"/>
      <c r="G42" s="9" t="s">
        <v>426</v>
      </c>
      <c r="H42" s="7">
        <v>5</v>
      </c>
    </row>
    <row r="43" spans="1:8" ht="12.75">
      <c r="A43" s="9" t="s">
        <v>339</v>
      </c>
      <c r="B43" s="7">
        <v>10</v>
      </c>
      <c r="D43" t="s">
        <v>221</v>
      </c>
      <c r="F43" s="7"/>
      <c r="G43" s="9" t="s">
        <v>427</v>
      </c>
      <c r="H43" s="7">
        <v>3</v>
      </c>
    </row>
    <row r="44" spans="1:8" ht="12.75">
      <c r="A44" t="s">
        <v>338</v>
      </c>
      <c r="B44" s="7">
        <v>5</v>
      </c>
      <c r="D44" s="9"/>
      <c r="F44" s="7"/>
      <c r="G44" s="9" t="s">
        <v>428</v>
      </c>
      <c r="H44" s="7">
        <v>20</v>
      </c>
    </row>
    <row r="45" spans="1:8" ht="12.75">
      <c r="A45" t="s">
        <v>340</v>
      </c>
      <c r="B45" s="7">
        <v>5</v>
      </c>
      <c r="D45" s="9"/>
      <c r="F45" s="7"/>
      <c r="G45" s="9" t="s">
        <v>429</v>
      </c>
      <c r="H45" s="13">
        <v>5</v>
      </c>
    </row>
    <row r="46" spans="1:8" ht="12.75">
      <c r="A46" t="s">
        <v>341</v>
      </c>
      <c r="B46" s="7">
        <v>5</v>
      </c>
      <c r="D46" s="9"/>
      <c r="F46" s="7"/>
      <c r="G46" s="9" t="s">
        <v>431</v>
      </c>
      <c r="H46" s="13">
        <v>3</v>
      </c>
    </row>
    <row r="47" spans="1:8" ht="12.75">
      <c r="A47" t="s">
        <v>342</v>
      </c>
      <c r="B47" s="7">
        <v>3</v>
      </c>
      <c r="D47" s="9"/>
      <c r="F47" s="7"/>
      <c r="G47" s="9" t="s">
        <v>430</v>
      </c>
      <c r="H47" s="13">
        <v>3</v>
      </c>
    </row>
    <row r="48" spans="1:8" ht="12.75">
      <c r="A48" t="s">
        <v>343</v>
      </c>
      <c r="B48" s="7">
        <v>5</v>
      </c>
      <c r="D48" s="9"/>
      <c r="F48" s="7"/>
      <c r="G48" s="9" t="s">
        <v>504</v>
      </c>
      <c r="H48" s="13">
        <v>10</v>
      </c>
    </row>
    <row r="49" spans="1:8" ht="12.75">
      <c r="A49" t="s">
        <v>344</v>
      </c>
      <c r="B49" s="7">
        <v>5</v>
      </c>
      <c r="D49" s="9"/>
      <c r="F49" s="7"/>
      <c r="G49" s="9" t="s">
        <v>432</v>
      </c>
      <c r="H49" s="13">
        <v>5</v>
      </c>
    </row>
    <row r="50" spans="1:8" ht="12.75">
      <c r="A50" t="s">
        <v>345</v>
      </c>
      <c r="B50" s="7">
        <v>10</v>
      </c>
      <c r="F50" s="7"/>
      <c r="G50" t="s">
        <v>433</v>
      </c>
      <c r="H50" s="7">
        <v>5</v>
      </c>
    </row>
    <row r="51" spans="1:8" ht="12.75">
      <c r="A51" t="s">
        <v>346</v>
      </c>
      <c r="B51" s="7">
        <v>5</v>
      </c>
      <c r="F51" s="7"/>
      <c r="G51" s="9" t="s">
        <v>274</v>
      </c>
      <c r="H51" s="7">
        <v>10</v>
      </c>
    </row>
    <row r="52" spans="1:8" ht="12.75">
      <c r="A52" s="49" t="s">
        <v>370</v>
      </c>
      <c r="B52" s="7">
        <v>10</v>
      </c>
      <c r="F52" s="7"/>
      <c r="G52" s="9" t="s">
        <v>434</v>
      </c>
      <c r="H52" s="7">
        <v>10</v>
      </c>
    </row>
    <row r="53" spans="1:8" ht="12.75">
      <c r="A53" t="s">
        <v>347</v>
      </c>
      <c r="B53" s="7">
        <v>5</v>
      </c>
      <c r="F53" s="7"/>
      <c r="G53" t="s">
        <v>435</v>
      </c>
      <c r="H53" s="7">
        <v>20</v>
      </c>
    </row>
    <row r="54" spans="1:8" ht="12.75">
      <c r="A54" s="9" t="s">
        <v>348</v>
      </c>
      <c r="B54" s="7">
        <v>10</v>
      </c>
      <c r="F54" s="7"/>
      <c r="G54" t="s">
        <v>436</v>
      </c>
      <c r="H54" s="7">
        <v>3</v>
      </c>
    </row>
    <row r="55" spans="1:8" ht="12.75">
      <c r="A55" t="s">
        <v>104</v>
      </c>
      <c r="B55" s="7">
        <v>5</v>
      </c>
      <c r="F55" s="7"/>
      <c r="G55" s="9" t="s">
        <v>437</v>
      </c>
      <c r="H55" s="7">
        <v>-5</v>
      </c>
    </row>
    <row r="56" spans="1:8" ht="12.75">
      <c r="A56" t="s">
        <v>349</v>
      </c>
      <c r="B56" s="7">
        <v>5</v>
      </c>
      <c r="F56" s="7"/>
      <c r="G56" s="9" t="s">
        <v>501</v>
      </c>
      <c r="H56" s="7">
        <v>10</v>
      </c>
    </row>
    <row r="57" spans="1:8" ht="12.75">
      <c r="A57" t="s">
        <v>350</v>
      </c>
      <c r="B57" s="7">
        <v>5</v>
      </c>
      <c r="F57" s="7"/>
      <c r="G57" s="9" t="s">
        <v>495</v>
      </c>
      <c r="H57" s="7">
        <v>10</v>
      </c>
    </row>
    <row r="58" spans="1:8" ht="12.75">
      <c r="A58" s="49" t="s">
        <v>508</v>
      </c>
      <c r="B58" s="7">
        <v>5</v>
      </c>
      <c r="F58" s="7"/>
      <c r="G58" s="9" t="s">
        <v>503</v>
      </c>
      <c r="H58" s="7">
        <v>10</v>
      </c>
    </row>
    <row r="59" spans="1:8" ht="12.75">
      <c r="A59" s="50" t="s">
        <v>644</v>
      </c>
      <c r="B59" s="7">
        <v>10</v>
      </c>
      <c r="F59" s="7"/>
      <c r="G59" s="9" t="s">
        <v>502</v>
      </c>
      <c r="H59" s="7">
        <v>10</v>
      </c>
    </row>
    <row r="60" spans="1:8" ht="12.75">
      <c r="A60" t="s">
        <v>351</v>
      </c>
      <c r="B60" s="7">
        <v>3</v>
      </c>
      <c r="F60" s="7"/>
      <c r="G60" s="9" t="s">
        <v>496</v>
      </c>
      <c r="H60" s="7">
        <v>5</v>
      </c>
    </row>
    <row r="61" spans="1:6" ht="12.75">
      <c r="A61" t="s">
        <v>352</v>
      </c>
      <c r="B61" s="7">
        <v>5</v>
      </c>
      <c r="F61" s="7"/>
    </row>
    <row r="62" spans="1:7" ht="12.75">
      <c r="A62" t="s">
        <v>353</v>
      </c>
      <c r="B62" s="7">
        <v>10</v>
      </c>
      <c r="F62" s="7"/>
      <c r="G62" s="21" t="s">
        <v>438</v>
      </c>
    </row>
    <row r="63" spans="1:8" ht="12.75">
      <c r="A63" t="s">
        <v>354</v>
      </c>
      <c r="B63" s="7">
        <v>3</v>
      </c>
      <c r="F63" s="7"/>
      <c r="G63" t="s">
        <v>439</v>
      </c>
      <c r="H63" s="7">
        <v>10</v>
      </c>
    </row>
    <row r="64" spans="1:8" ht="12.75">
      <c r="A64" t="s">
        <v>355</v>
      </c>
      <c r="B64" s="7">
        <v>6</v>
      </c>
      <c r="F64" s="7"/>
      <c r="G64" t="s">
        <v>440</v>
      </c>
      <c r="H64" s="7">
        <v>-5</v>
      </c>
    </row>
    <row r="65" spans="1:8" ht="12.75">
      <c r="A65" t="s">
        <v>356</v>
      </c>
      <c r="B65" s="7">
        <v>5</v>
      </c>
      <c r="F65" s="7"/>
      <c r="G65" t="s">
        <v>441</v>
      </c>
      <c r="H65" s="7">
        <v>-10</v>
      </c>
    </row>
    <row r="66" spans="1:6" ht="12.75">
      <c r="A66" t="s">
        <v>357</v>
      </c>
      <c r="B66" s="7">
        <v>5</v>
      </c>
      <c r="F66" s="7"/>
    </row>
    <row r="67" spans="1:6" ht="12.75">
      <c r="A67" t="s">
        <v>358</v>
      </c>
      <c r="B67" s="7">
        <v>10</v>
      </c>
      <c r="F67" s="7"/>
    </row>
    <row r="68" spans="1:6" ht="12.75">
      <c r="A68" t="s">
        <v>359</v>
      </c>
      <c r="B68" s="7">
        <v>5</v>
      </c>
      <c r="F68" s="7"/>
    </row>
    <row r="69" spans="1:2" ht="12.75">
      <c r="A69" t="s">
        <v>360</v>
      </c>
      <c r="B69" s="7">
        <v>3</v>
      </c>
    </row>
  </sheetData>
  <sheetProtection/>
  <printOptions/>
  <pageMargins left="0.75" right="0.75" top="1" bottom="1" header="0.5" footer="0.5"/>
  <pageSetup horizontalDpi="600" verticalDpi="600" orientation="portrait" paperSize="9" r:id="rId3"/>
  <headerFooter alignWithMargins="0">
    <oddHeader>&amp;C&amp;A</oddHeader>
    <oddFooter>&amp;CPage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H34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J17" sqref="J17"/>
    </sheetView>
  </sheetViews>
  <sheetFormatPr defaultColWidth="9.140625" defaultRowHeight="12.75"/>
  <cols>
    <col min="1" max="1" width="49.140625" style="19" customWidth="1"/>
    <col min="2" max="2" width="9.140625" style="7" customWidth="1"/>
    <col min="3" max="3" width="11.28125" style="7" bestFit="1" customWidth="1"/>
    <col min="4" max="4" width="11.7109375" style="7" customWidth="1"/>
    <col min="5" max="5" width="9.140625" style="7" customWidth="1"/>
    <col min="6" max="6" width="6.421875" style="43" customWidth="1"/>
    <col min="7" max="7" width="12.140625" style="0" customWidth="1"/>
    <col min="8" max="8" width="24.28125" style="0" customWidth="1"/>
  </cols>
  <sheetData>
    <row r="1" ht="12.75"/>
    <row r="2" spans="1:8" ht="12.75">
      <c r="A2" s="27" t="s">
        <v>443</v>
      </c>
      <c r="B2" s="11" t="s">
        <v>246</v>
      </c>
      <c r="C2" s="11" t="s">
        <v>453</v>
      </c>
      <c r="D2" s="11" t="s">
        <v>245</v>
      </c>
      <c r="E2" s="11" t="s">
        <v>249</v>
      </c>
      <c r="G2" s="41" t="s">
        <v>454</v>
      </c>
      <c r="H2" s="6" t="s">
        <v>455</v>
      </c>
    </row>
    <row r="3" spans="1:8" ht="12.75">
      <c r="A3" s="27" t="s">
        <v>444</v>
      </c>
      <c r="B3" s="11"/>
      <c r="C3" s="11"/>
      <c r="D3" s="11"/>
      <c r="E3" s="11"/>
      <c r="G3" s="42">
        <v>0.5</v>
      </c>
      <c r="H3" s="9" t="s">
        <v>456</v>
      </c>
    </row>
    <row r="4" spans="1:8" ht="12.75">
      <c r="A4" s="28" t="s">
        <v>555</v>
      </c>
      <c r="B4" s="7">
        <v>1</v>
      </c>
      <c r="D4" s="7">
        <v>1</v>
      </c>
      <c r="E4" s="7">
        <f>(B4+(C4*3))*D4</f>
        <v>1</v>
      </c>
      <c r="G4" s="42">
        <v>0.75</v>
      </c>
      <c r="H4" s="9" t="s">
        <v>457</v>
      </c>
    </row>
    <row r="5" spans="1:8" ht="12.75">
      <c r="A5" s="28" t="s">
        <v>557</v>
      </c>
      <c r="B5" s="7">
        <v>2</v>
      </c>
      <c r="D5" s="7">
        <v>1</v>
      </c>
      <c r="E5" s="7">
        <f aca="true" t="shared" si="0" ref="E5:E20">(B5+(C5*3))*D5</f>
        <v>2</v>
      </c>
      <c r="G5" s="42">
        <v>0.25</v>
      </c>
      <c r="H5" s="9" t="s">
        <v>458</v>
      </c>
    </row>
    <row r="6" spans="1:5" ht="12.75">
      <c r="A6" s="28" t="s">
        <v>556</v>
      </c>
      <c r="B6" s="7">
        <v>3</v>
      </c>
      <c r="D6" s="7">
        <v>1</v>
      </c>
      <c r="E6" s="7">
        <f t="shared" si="0"/>
        <v>3</v>
      </c>
    </row>
    <row r="7" spans="1:5" ht="12.75">
      <c r="A7" s="28" t="s">
        <v>558</v>
      </c>
      <c r="B7" s="7">
        <v>3</v>
      </c>
      <c r="D7" s="7">
        <v>1</v>
      </c>
      <c r="E7" s="7">
        <f t="shared" si="0"/>
        <v>3</v>
      </c>
    </row>
    <row r="8" spans="1:5" ht="12.75">
      <c r="A8" s="28" t="s">
        <v>445</v>
      </c>
      <c r="C8" s="7">
        <v>1</v>
      </c>
      <c r="D8" s="7">
        <v>1</v>
      </c>
      <c r="E8" s="7">
        <f t="shared" si="0"/>
        <v>3</v>
      </c>
    </row>
    <row r="9" spans="1:5" ht="12.75">
      <c r="A9" s="28" t="s">
        <v>446</v>
      </c>
      <c r="B9" s="7">
        <v>2</v>
      </c>
      <c r="C9" s="7">
        <v>1</v>
      </c>
      <c r="D9" s="7">
        <v>1</v>
      </c>
      <c r="E9" s="7">
        <f t="shared" si="0"/>
        <v>5</v>
      </c>
    </row>
    <row r="10" spans="1:5" ht="12.75">
      <c r="A10" s="28" t="s">
        <v>447</v>
      </c>
      <c r="B10" s="7">
        <v>2</v>
      </c>
      <c r="C10" s="7">
        <v>2</v>
      </c>
      <c r="D10" s="7">
        <v>1</v>
      </c>
      <c r="E10" s="7">
        <f t="shared" si="0"/>
        <v>8</v>
      </c>
    </row>
    <row r="11" ht="12.75">
      <c r="A11" s="27" t="s">
        <v>448</v>
      </c>
    </row>
    <row r="12" spans="1:5" ht="12.75">
      <c r="A12" s="28" t="s">
        <v>559</v>
      </c>
      <c r="B12" s="7">
        <v>4</v>
      </c>
      <c r="D12" s="7">
        <f>G3</f>
        <v>0.5</v>
      </c>
      <c r="E12" s="7">
        <f t="shared" si="0"/>
        <v>2</v>
      </c>
    </row>
    <row r="13" spans="1:5" ht="12.75">
      <c r="A13" s="28" t="s">
        <v>560</v>
      </c>
      <c r="B13" s="7">
        <v>8</v>
      </c>
      <c r="D13" s="7">
        <f>G3</f>
        <v>0.5</v>
      </c>
      <c r="E13" s="7">
        <f t="shared" si="0"/>
        <v>4</v>
      </c>
    </row>
    <row r="14" ht="12.75">
      <c r="A14" s="27" t="s">
        <v>449</v>
      </c>
    </row>
    <row r="15" spans="1:5" ht="12.75">
      <c r="A15" s="28" t="s">
        <v>450</v>
      </c>
      <c r="B15" s="7">
        <v>6</v>
      </c>
      <c r="D15" s="7">
        <v>1</v>
      </c>
      <c r="E15" s="7">
        <f t="shared" si="0"/>
        <v>6</v>
      </c>
    </row>
    <row r="16" spans="1:5" ht="12.75">
      <c r="A16" s="28" t="s">
        <v>561</v>
      </c>
      <c r="B16" s="7">
        <v>8</v>
      </c>
      <c r="D16" s="7">
        <v>1</v>
      </c>
      <c r="E16" s="7">
        <f t="shared" si="0"/>
        <v>8</v>
      </c>
    </row>
    <row r="17" spans="1:5" ht="12.75">
      <c r="A17" s="28" t="s">
        <v>562</v>
      </c>
      <c r="B17" s="7">
        <v>10</v>
      </c>
      <c r="D17" s="7">
        <v>1</v>
      </c>
      <c r="E17" s="7">
        <f t="shared" si="0"/>
        <v>10</v>
      </c>
    </row>
    <row r="18" spans="1:5" ht="12.75">
      <c r="A18" s="28" t="s">
        <v>451</v>
      </c>
      <c r="B18" s="7">
        <v>12</v>
      </c>
      <c r="D18" s="7">
        <v>1</v>
      </c>
      <c r="E18" s="7">
        <f t="shared" si="0"/>
        <v>12</v>
      </c>
    </row>
    <row r="19" spans="1:5" ht="12.75">
      <c r="A19" s="28" t="s">
        <v>452</v>
      </c>
      <c r="B19" s="7">
        <v>14</v>
      </c>
      <c r="D19" s="7">
        <v>1</v>
      </c>
      <c r="E19" s="7">
        <f t="shared" si="0"/>
        <v>14</v>
      </c>
    </row>
    <row r="20" spans="1:5" ht="12.75">
      <c r="A20" s="28" t="s">
        <v>563</v>
      </c>
      <c r="B20" s="7">
        <v>10</v>
      </c>
      <c r="D20" s="7">
        <f>G3</f>
        <v>0.5</v>
      </c>
      <c r="E20" s="7">
        <f t="shared" si="0"/>
        <v>5</v>
      </c>
    </row>
    <row r="26" ht="12.75">
      <c r="A26" s="27"/>
    </row>
    <row r="29" ht="12.75">
      <c r="A29" s="27"/>
    </row>
    <row r="34" ht="12.75">
      <c r="A34" s="29"/>
    </row>
  </sheetData>
  <sheetProtection/>
  <printOptions/>
  <pageMargins left="0.75" right="0.75" top="1" bottom="1" header="0.5" footer="0.5"/>
  <pageSetup orientation="portrait" r:id="rId3"/>
  <headerFooter alignWithMargins="0">
    <oddHeader>&amp;C&amp;A</oddHeader>
    <oddFooter>&amp;CPage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L34"/>
  <sheetViews>
    <sheetView zoomScale="90" zoomScaleNormal="90" zoomScalePageLayoutView="0" workbookViewId="0" topLeftCell="A1">
      <pane ySplit="2" topLeftCell="BM3" activePane="bottomLeft" state="frozen"/>
      <selection pane="topLeft" activeCell="A1" sqref="A1"/>
      <selection pane="bottomLeft" activeCell="A36" sqref="A36"/>
    </sheetView>
  </sheetViews>
  <sheetFormatPr defaultColWidth="9.140625" defaultRowHeight="12.75"/>
  <cols>
    <col min="1" max="1" width="63.00390625" style="19" bestFit="1" customWidth="1"/>
    <col min="2" max="2" width="9.7109375" style="7" customWidth="1"/>
    <col min="3" max="3" width="15.28125" style="7" customWidth="1"/>
    <col min="4" max="5" width="9.140625" style="7" customWidth="1"/>
    <col min="6" max="6" width="11.8515625" style="7" customWidth="1"/>
    <col min="7" max="7" width="11.57421875" style="7" customWidth="1"/>
    <col min="8" max="8" width="10.7109375" style="7" customWidth="1"/>
    <col min="9" max="9" width="9.140625" style="7" customWidth="1"/>
    <col min="10" max="10" width="5.140625" style="43" customWidth="1"/>
    <col min="11" max="11" width="7.28125" style="0" customWidth="1"/>
    <col min="12" max="12" width="20.57421875" style="7" customWidth="1"/>
  </cols>
  <sheetData>
    <row r="2" spans="1:12" ht="12.75">
      <c r="A2" s="27" t="s">
        <v>242</v>
      </c>
      <c r="B2" s="11" t="s">
        <v>486</v>
      </c>
      <c r="C2" s="11" t="s">
        <v>487</v>
      </c>
      <c r="D2" s="11" t="s">
        <v>488</v>
      </c>
      <c r="E2" s="11" t="s">
        <v>489</v>
      </c>
      <c r="F2" s="11" t="s">
        <v>453</v>
      </c>
      <c r="G2" s="11" t="s">
        <v>490</v>
      </c>
      <c r="H2" s="11" t="s">
        <v>491</v>
      </c>
      <c r="I2" s="11" t="s">
        <v>249</v>
      </c>
      <c r="K2" s="11" t="s">
        <v>249</v>
      </c>
      <c r="L2" s="6" t="s">
        <v>491</v>
      </c>
    </row>
    <row r="3" spans="1:12" ht="12.75">
      <c r="A3" s="27" t="s">
        <v>459</v>
      </c>
      <c r="B3" s="11"/>
      <c r="C3" s="11"/>
      <c r="D3" s="11"/>
      <c r="E3" s="11"/>
      <c r="F3" s="11"/>
      <c r="G3" s="11"/>
      <c r="H3" s="11"/>
      <c r="I3" s="11"/>
      <c r="K3" s="7">
        <v>-3</v>
      </c>
      <c r="L3" s="9" t="s">
        <v>493</v>
      </c>
    </row>
    <row r="4" spans="1:12" ht="12.75">
      <c r="A4" s="19" t="s">
        <v>460</v>
      </c>
      <c r="B4" s="7">
        <v>4</v>
      </c>
      <c r="I4" s="7">
        <f>(((B4/2)-1)*3)+(3*C4)+(2*D4)+(E4*2)+(F4*3)+H4</f>
        <v>3</v>
      </c>
      <c r="K4" s="7">
        <v>-5</v>
      </c>
      <c r="L4" s="9" t="s">
        <v>492</v>
      </c>
    </row>
    <row r="5" spans="1:12" ht="12.75">
      <c r="A5" s="19" t="s">
        <v>194</v>
      </c>
      <c r="B5" s="7">
        <v>4</v>
      </c>
      <c r="F5" s="7">
        <v>1</v>
      </c>
      <c r="I5" s="7">
        <f>(((B5/2)-1)*3)+(3*C5)+(2*D5)+(E5*2)+(F5*3)+H5</f>
        <v>6</v>
      </c>
      <c r="K5" s="7">
        <v>3</v>
      </c>
      <c r="L5" s="9" t="s">
        <v>494</v>
      </c>
    </row>
    <row r="6" spans="1:9" ht="12.75">
      <c r="A6" s="19" t="s">
        <v>461</v>
      </c>
      <c r="B6" s="7">
        <v>6</v>
      </c>
      <c r="I6" s="7">
        <f aca="true" t="shared" si="0" ref="I6:I31">(((B6/2)-1)*3)+(3*C6)+(2*D6)+(E6*2)+(F6*3)+H6</f>
        <v>6</v>
      </c>
    </row>
    <row r="7" spans="1:9" ht="12.75">
      <c r="A7" s="19" t="s">
        <v>462</v>
      </c>
      <c r="B7" s="7">
        <v>8</v>
      </c>
      <c r="I7" s="7">
        <f t="shared" si="0"/>
        <v>9</v>
      </c>
    </row>
    <row r="8" spans="1:9" ht="12.75">
      <c r="A8" s="19" t="s">
        <v>463</v>
      </c>
      <c r="B8" s="7">
        <v>10</v>
      </c>
      <c r="I8" s="7">
        <f t="shared" si="0"/>
        <v>12</v>
      </c>
    </row>
    <row r="9" ht="12.75">
      <c r="A9" s="27" t="s">
        <v>464</v>
      </c>
    </row>
    <row r="10" spans="1:9" ht="12.75">
      <c r="A10" s="19" t="s">
        <v>465</v>
      </c>
      <c r="B10" s="7">
        <v>6</v>
      </c>
      <c r="I10" s="7">
        <f t="shared" si="0"/>
        <v>6</v>
      </c>
    </row>
    <row r="11" spans="1:9" ht="12.75">
      <c r="A11" s="19" t="s">
        <v>466</v>
      </c>
      <c r="B11" s="7">
        <v>8</v>
      </c>
      <c r="G11" s="7">
        <v>1</v>
      </c>
      <c r="I11" s="7">
        <f t="shared" si="0"/>
        <v>9</v>
      </c>
    </row>
    <row r="12" spans="1:9" ht="12.75">
      <c r="A12" s="19" t="s">
        <v>467</v>
      </c>
      <c r="B12" s="7">
        <v>10</v>
      </c>
      <c r="D12" s="7">
        <v>1</v>
      </c>
      <c r="F12" s="7">
        <v>-1</v>
      </c>
      <c r="G12" s="7">
        <v>1</v>
      </c>
      <c r="I12" s="7">
        <f t="shared" si="0"/>
        <v>11</v>
      </c>
    </row>
    <row r="13" ht="12.75">
      <c r="A13" s="27" t="s">
        <v>468</v>
      </c>
    </row>
    <row r="14" spans="1:9" ht="12.75">
      <c r="A14" s="19" t="s">
        <v>469</v>
      </c>
      <c r="B14" s="7">
        <v>4</v>
      </c>
      <c r="I14" s="7">
        <f t="shared" si="0"/>
        <v>3</v>
      </c>
    </row>
    <row r="15" spans="1:9" ht="12.75">
      <c r="A15" s="19" t="s">
        <v>470</v>
      </c>
      <c r="B15" s="7">
        <v>6</v>
      </c>
      <c r="I15" s="7">
        <f t="shared" si="0"/>
        <v>6</v>
      </c>
    </row>
    <row r="16" spans="1:9" ht="12.75">
      <c r="A16" s="19" t="s">
        <v>471</v>
      </c>
      <c r="B16" s="7">
        <v>6</v>
      </c>
      <c r="D16" s="7">
        <v>1</v>
      </c>
      <c r="F16" s="7">
        <v>-1</v>
      </c>
      <c r="G16" s="7">
        <v>1</v>
      </c>
      <c r="I16" s="7">
        <f t="shared" si="0"/>
        <v>5</v>
      </c>
    </row>
    <row r="17" spans="1:9" ht="12.75">
      <c r="A17" s="19" t="s">
        <v>472</v>
      </c>
      <c r="B17" s="7">
        <v>6</v>
      </c>
      <c r="G17" s="7">
        <v>1</v>
      </c>
      <c r="H17" s="7">
        <f>K5</f>
        <v>3</v>
      </c>
      <c r="I17" s="7">
        <f t="shared" si="0"/>
        <v>9</v>
      </c>
    </row>
    <row r="18" spans="1:9" ht="12.75">
      <c r="A18" s="19" t="s">
        <v>473</v>
      </c>
      <c r="B18" s="7">
        <v>6</v>
      </c>
      <c r="D18" s="7">
        <v>2</v>
      </c>
      <c r="F18" s="7">
        <v>-1</v>
      </c>
      <c r="G18" s="7">
        <v>1</v>
      </c>
      <c r="I18" s="7">
        <f t="shared" si="0"/>
        <v>7</v>
      </c>
    </row>
    <row r="19" ht="12.75">
      <c r="A19" s="27" t="s">
        <v>474</v>
      </c>
    </row>
    <row r="20" spans="1:9" ht="12.75">
      <c r="A20" s="19" t="s">
        <v>475</v>
      </c>
      <c r="B20" s="7">
        <v>8</v>
      </c>
      <c r="E20" s="7">
        <v>1</v>
      </c>
      <c r="G20" s="7">
        <v>1</v>
      </c>
      <c r="I20" s="7">
        <f t="shared" si="0"/>
        <v>11</v>
      </c>
    </row>
    <row r="21" spans="1:9" ht="12.75">
      <c r="A21" s="19" t="s">
        <v>476</v>
      </c>
      <c r="B21" s="7">
        <v>8</v>
      </c>
      <c r="D21" s="7">
        <v>2</v>
      </c>
      <c r="E21" s="7">
        <v>2</v>
      </c>
      <c r="G21" s="7">
        <v>1</v>
      </c>
      <c r="H21" s="7">
        <f>K3</f>
        <v>-3</v>
      </c>
      <c r="I21" s="7">
        <f t="shared" si="0"/>
        <v>14</v>
      </c>
    </row>
    <row r="22" spans="1:9" ht="12.75">
      <c r="A22" s="19" t="s">
        <v>477</v>
      </c>
      <c r="B22" s="7">
        <v>8</v>
      </c>
      <c r="E22" s="7">
        <v>2</v>
      </c>
      <c r="G22" s="7">
        <v>1</v>
      </c>
      <c r="I22" s="7">
        <f t="shared" si="0"/>
        <v>13</v>
      </c>
    </row>
    <row r="23" spans="1:9" ht="12.75">
      <c r="A23" s="19" t="s">
        <v>478</v>
      </c>
      <c r="B23" s="7">
        <v>4</v>
      </c>
      <c r="E23" s="7">
        <v>1</v>
      </c>
      <c r="F23" s="7">
        <v>1</v>
      </c>
      <c r="G23" s="7">
        <v>1</v>
      </c>
      <c r="I23" s="7">
        <f t="shared" si="0"/>
        <v>8</v>
      </c>
    </row>
    <row r="24" spans="1:9" ht="12.75">
      <c r="A24" s="19" t="s">
        <v>479</v>
      </c>
      <c r="B24" s="7">
        <v>6</v>
      </c>
      <c r="E24" s="7">
        <v>1</v>
      </c>
      <c r="F24" s="7">
        <v>1</v>
      </c>
      <c r="G24" s="7">
        <v>1</v>
      </c>
      <c r="I24" s="7">
        <f t="shared" si="0"/>
        <v>11</v>
      </c>
    </row>
    <row r="25" ht="12.75">
      <c r="A25" s="27" t="s">
        <v>448</v>
      </c>
    </row>
    <row r="26" spans="1:9" ht="12.75">
      <c r="A26" s="19" t="s">
        <v>480</v>
      </c>
      <c r="B26" s="7">
        <v>6</v>
      </c>
      <c r="D26" s="7">
        <v>1</v>
      </c>
      <c r="F26" s="7">
        <v>-1</v>
      </c>
      <c r="G26" s="7">
        <v>1</v>
      </c>
      <c r="I26" s="7">
        <f t="shared" si="0"/>
        <v>5</v>
      </c>
    </row>
    <row r="27" spans="1:9" ht="12.75">
      <c r="A27" s="19" t="s">
        <v>481</v>
      </c>
      <c r="B27" s="7">
        <v>12</v>
      </c>
      <c r="C27" s="7">
        <v>4</v>
      </c>
      <c r="G27" s="7">
        <v>1</v>
      </c>
      <c r="H27" s="7">
        <f>K4</f>
        <v>-5</v>
      </c>
      <c r="I27" s="7">
        <f t="shared" si="0"/>
        <v>22</v>
      </c>
    </row>
    <row r="28" ht="12.75">
      <c r="A28" s="27" t="s">
        <v>482</v>
      </c>
    </row>
    <row r="29" spans="1:9" ht="12.75">
      <c r="A29" s="19" t="s">
        <v>483</v>
      </c>
      <c r="B29" s="7">
        <v>4</v>
      </c>
      <c r="C29" s="7">
        <v>2</v>
      </c>
      <c r="D29" s="7">
        <v>2</v>
      </c>
      <c r="I29" s="7">
        <f t="shared" si="0"/>
        <v>13</v>
      </c>
    </row>
    <row r="30" spans="1:9" ht="12.75">
      <c r="A30" s="19" t="s">
        <v>484</v>
      </c>
      <c r="B30" s="7">
        <v>8</v>
      </c>
      <c r="C30" s="7">
        <v>2</v>
      </c>
      <c r="D30" s="7">
        <v>4</v>
      </c>
      <c r="I30" s="7">
        <f t="shared" si="0"/>
        <v>23</v>
      </c>
    </row>
    <row r="31" spans="1:9" ht="12.75">
      <c r="A31" s="19" t="s">
        <v>485</v>
      </c>
      <c r="B31" s="7">
        <v>6</v>
      </c>
      <c r="C31" s="7">
        <v>8</v>
      </c>
      <c r="D31" s="7">
        <v>12</v>
      </c>
      <c r="I31" s="7">
        <f t="shared" si="0"/>
        <v>54</v>
      </c>
    </row>
    <row r="33" ht="12.75">
      <c r="A33" s="29" t="s">
        <v>645</v>
      </c>
    </row>
    <row r="34" spans="1:9" ht="12.75">
      <c r="A34" s="19" t="s">
        <v>646</v>
      </c>
      <c r="B34" s="7">
        <v>20</v>
      </c>
      <c r="E34" s="7">
        <v>3</v>
      </c>
      <c r="I34" s="7">
        <f>(((B34/2)-1)*3)+(3*C34)+(2*D34)+(E34*2)+(F34*3)+H34</f>
        <v>33</v>
      </c>
    </row>
  </sheetData>
  <sheetProtection/>
  <printOptions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44"/>
  <sheetViews>
    <sheetView zoomScalePageLayoutView="0" workbookViewId="0" topLeftCell="A1">
      <pane ySplit="2" topLeftCell="BM114" activePane="bottomLeft" state="frozen"/>
      <selection pane="topLeft" activeCell="A1" sqref="A1"/>
      <selection pane="bottomLeft" activeCell="A136" sqref="A136"/>
    </sheetView>
  </sheetViews>
  <sheetFormatPr defaultColWidth="9.140625" defaultRowHeight="12.75"/>
  <cols>
    <col min="1" max="1" width="30.421875" style="19" customWidth="1"/>
    <col min="2" max="2" width="14.421875" style="7" customWidth="1"/>
    <col min="3" max="3" width="14.8515625" style="7" customWidth="1"/>
    <col min="4" max="4" width="9.140625" style="7" customWidth="1"/>
    <col min="5" max="5" width="7.57421875" style="7" customWidth="1"/>
    <col min="6" max="6" width="9.140625" style="7" customWidth="1"/>
    <col min="7" max="7" width="14.8515625" style="7" customWidth="1"/>
    <col min="8" max="8" width="9.140625" style="10" customWidth="1"/>
    <col min="9" max="9" width="4.57421875" style="44" customWidth="1"/>
    <col min="10" max="10" width="9.140625" style="7" customWidth="1"/>
    <col min="11" max="11" width="24.421875" style="0" customWidth="1"/>
    <col min="12" max="12" width="12.8515625" style="0" bestFit="1" customWidth="1"/>
  </cols>
  <sheetData>
    <row r="1" spans="2:10" s="19" customFormat="1" ht="12.75">
      <c r="B1" s="15"/>
      <c r="C1" s="15"/>
      <c r="D1" s="15"/>
      <c r="E1" s="15"/>
      <c r="F1" s="15"/>
      <c r="G1" s="16"/>
      <c r="H1" s="20"/>
      <c r="I1" s="45"/>
      <c r="J1" s="16"/>
    </row>
    <row r="2" spans="1:11" ht="12.75">
      <c r="A2" s="27" t="s">
        <v>527</v>
      </c>
      <c r="B2" s="15" t="s">
        <v>513</v>
      </c>
      <c r="C2" s="15" t="s">
        <v>514</v>
      </c>
      <c r="D2" s="15" t="s">
        <v>515</v>
      </c>
      <c r="E2" s="15" t="s">
        <v>488</v>
      </c>
      <c r="F2" s="15" t="s">
        <v>245</v>
      </c>
      <c r="G2" s="15" t="s">
        <v>516</v>
      </c>
      <c r="H2" s="20" t="s">
        <v>249</v>
      </c>
      <c r="J2" s="11" t="s">
        <v>249</v>
      </c>
      <c r="K2" s="6" t="s">
        <v>517</v>
      </c>
    </row>
    <row r="3" spans="1:11" ht="12.75">
      <c r="A3" s="28" t="s">
        <v>509</v>
      </c>
      <c r="B3" s="7">
        <v>3</v>
      </c>
      <c r="C3" s="7">
        <v>8</v>
      </c>
      <c r="D3" s="7">
        <v>1</v>
      </c>
      <c r="H3" s="10">
        <f>((2+(B3/6)+(C3-10)+((D3-1)*10)+(E3*3)+F3))*(IF(G3=1,0.16,1))</f>
        <v>0.5</v>
      </c>
      <c r="J3" s="7">
        <v>-5</v>
      </c>
      <c r="K3" s="9" t="s">
        <v>518</v>
      </c>
    </row>
    <row r="4" spans="1:11" ht="12.75">
      <c r="A4" s="28" t="s">
        <v>530</v>
      </c>
      <c r="B4" s="7">
        <v>3</v>
      </c>
      <c r="C4" s="7">
        <v>12</v>
      </c>
      <c r="D4" s="7">
        <v>1</v>
      </c>
      <c r="H4" s="10">
        <f aca="true" t="shared" si="0" ref="H4:H67">((2+(B4/6)+(C4-10)+((D4-1)*10)+(E4*3)+F4))*(IF(G4=1,0.16,1))</f>
        <v>4.5</v>
      </c>
      <c r="J4" s="7">
        <v>20</v>
      </c>
      <c r="K4" s="9" t="s">
        <v>525</v>
      </c>
    </row>
    <row r="5" spans="1:12" ht="12.75">
      <c r="A5" s="28" t="s">
        <v>510</v>
      </c>
      <c r="B5" s="7">
        <v>12</v>
      </c>
      <c r="C5" s="7">
        <v>12</v>
      </c>
      <c r="D5" s="7">
        <v>1</v>
      </c>
      <c r="E5" s="7">
        <v>2</v>
      </c>
      <c r="H5" s="10">
        <f t="shared" si="0"/>
        <v>12</v>
      </c>
      <c r="J5" s="13">
        <v>-5</v>
      </c>
      <c r="K5" s="9" t="s">
        <v>519</v>
      </c>
      <c r="L5" s="9"/>
    </row>
    <row r="6" spans="1:12" ht="12.75">
      <c r="A6" s="28" t="s">
        <v>531</v>
      </c>
      <c r="B6" s="7">
        <v>15</v>
      </c>
      <c r="C6" s="7">
        <v>12</v>
      </c>
      <c r="D6" s="7">
        <v>1</v>
      </c>
      <c r="H6" s="10">
        <f t="shared" si="0"/>
        <v>6.5</v>
      </c>
      <c r="J6" s="7">
        <v>5</v>
      </c>
      <c r="K6" s="9" t="s">
        <v>520</v>
      </c>
      <c r="L6" s="9"/>
    </row>
    <row r="7" spans="1:12" ht="12.75">
      <c r="A7" s="19" t="s">
        <v>511</v>
      </c>
      <c r="B7" s="7">
        <v>3</v>
      </c>
      <c r="C7" s="7">
        <v>8</v>
      </c>
      <c r="D7" s="7">
        <v>1</v>
      </c>
      <c r="H7" s="10">
        <f t="shared" si="0"/>
        <v>0.5</v>
      </c>
      <c r="J7" s="7">
        <v>10</v>
      </c>
      <c r="K7" s="9" t="s">
        <v>521</v>
      </c>
      <c r="L7" s="9"/>
    </row>
    <row r="8" spans="1:12" ht="12.75">
      <c r="A8" s="19" t="s">
        <v>512</v>
      </c>
      <c r="B8" s="7">
        <v>4</v>
      </c>
      <c r="C8" s="7">
        <v>8</v>
      </c>
      <c r="D8" s="7">
        <v>1</v>
      </c>
      <c r="H8" s="10">
        <f t="shared" si="0"/>
        <v>0.6666666666666665</v>
      </c>
      <c r="J8" s="7">
        <v>15</v>
      </c>
      <c r="K8" s="9" t="s">
        <v>522</v>
      </c>
      <c r="L8" s="9"/>
    </row>
    <row r="9" spans="1:11" ht="12.75">
      <c r="A9" s="19" t="s">
        <v>529</v>
      </c>
      <c r="B9" s="7">
        <v>3</v>
      </c>
      <c r="C9" s="7">
        <v>12</v>
      </c>
      <c r="D9" s="7">
        <v>1</v>
      </c>
      <c r="H9" s="10">
        <f t="shared" si="0"/>
        <v>4.5</v>
      </c>
      <c r="J9" s="7">
        <v>15</v>
      </c>
      <c r="K9" s="9" t="s">
        <v>523</v>
      </c>
    </row>
    <row r="10" spans="1:11" ht="12.75">
      <c r="A10" s="27" t="s">
        <v>528</v>
      </c>
      <c r="B10" s="15"/>
      <c r="C10" s="15"/>
      <c r="D10" s="15"/>
      <c r="E10" s="15"/>
      <c r="F10" s="16"/>
      <c r="J10" s="7">
        <v>20</v>
      </c>
      <c r="K10" s="9" t="s">
        <v>524</v>
      </c>
    </row>
    <row r="11" spans="1:11" ht="12.75">
      <c r="A11" s="19" t="s">
        <v>533</v>
      </c>
      <c r="B11" s="7">
        <v>10</v>
      </c>
      <c r="C11" s="7">
        <v>16</v>
      </c>
      <c r="D11" s="7">
        <v>1</v>
      </c>
      <c r="H11" s="10">
        <f t="shared" si="0"/>
        <v>9.666666666666668</v>
      </c>
      <c r="J11" s="7">
        <v>-10</v>
      </c>
      <c r="K11" s="9" t="s">
        <v>492</v>
      </c>
    </row>
    <row r="12" spans="1:8" ht="12.75">
      <c r="A12" s="19" t="s">
        <v>532</v>
      </c>
      <c r="B12" s="7">
        <v>10</v>
      </c>
      <c r="C12" s="7">
        <v>12</v>
      </c>
      <c r="D12" s="7">
        <v>1</v>
      </c>
      <c r="H12" s="10">
        <f t="shared" si="0"/>
        <v>5.666666666666667</v>
      </c>
    </row>
    <row r="13" spans="1:11" ht="12.75">
      <c r="A13" s="19" t="s">
        <v>534</v>
      </c>
      <c r="B13" s="7">
        <v>5</v>
      </c>
      <c r="C13" s="7">
        <v>13</v>
      </c>
      <c r="D13" s="7">
        <v>1</v>
      </c>
      <c r="H13" s="10">
        <f t="shared" si="0"/>
        <v>5.833333333333334</v>
      </c>
      <c r="J13" s="11"/>
      <c r="K13" s="11"/>
    </row>
    <row r="14" spans="1:11" ht="12.75">
      <c r="A14" s="19" t="s">
        <v>535</v>
      </c>
      <c r="B14" s="7">
        <v>15</v>
      </c>
      <c r="C14" s="7">
        <v>16</v>
      </c>
      <c r="D14" s="7">
        <v>1</v>
      </c>
      <c r="E14" s="7">
        <v>2</v>
      </c>
      <c r="H14" s="10">
        <f t="shared" si="0"/>
        <v>16.5</v>
      </c>
      <c r="K14" s="9"/>
    </row>
    <row r="15" spans="1:11" ht="12.75">
      <c r="A15" s="19" t="s">
        <v>105</v>
      </c>
      <c r="B15" s="7">
        <v>15</v>
      </c>
      <c r="C15" s="7">
        <v>16</v>
      </c>
      <c r="D15" s="7">
        <v>1</v>
      </c>
      <c r="H15" s="10">
        <f t="shared" si="0"/>
        <v>10.5</v>
      </c>
      <c r="K15" s="9"/>
    </row>
    <row r="16" spans="1:11" ht="12.75">
      <c r="A16" s="27" t="s">
        <v>526</v>
      </c>
      <c r="B16" s="15"/>
      <c r="C16" s="15"/>
      <c r="D16" s="15"/>
      <c r="E16" s="15"/>
      <c r="F16" s="16"/>
      <c r="K16" s="9"/>
    </row>
    <row r="17" spans="1:11" ht="12.75">
      <c r="A17" s="19" t="s">
        <v>106</v>
      </c>
      <c r="B17" s="7">
        <v>5</v>
      </c>
      <c r="C17" s="7">
        <v>13</v>
      </c>
      <c r="D17" s="7">
        <v>1</v>
      </c>
      <c r="E17" s="7">
        <v>1</v>
      </c>
      <c r="H17" s="10">
        <f t="shared" si="0"/>
        <v>8.833333333333334</v>
      </c>
      <c r="K17" s="9"/>
    </row>
    <row r="18" spans="1:11" ht="12.75">
      <c r="A18" s="19" t="s">
        <v>107</v>
      </c>
      <c r="B18" s="7">
        <v>12</v>
      </c>
      <c r="C18" s="7">
        <v>13</v>
      </c>
      <c r="D18" s="7">
        <v>1</v>
      </c>
      <c r="H18" s="10">
        <f t="shared" si="0"/>
        <v>7</v>
      </c>
      <c r="K18" s="9"/>
    </row>
    <row r="19" spans="1:11" ht="12.75">
      <c r="A19" s="19" t="s">
        <v>108</v>
      </c>
      <c r="B19" s="7">
        <v>12</v>
      </c>
      <c r="C19" s="7">
        <v>13</v>
      </c>
      <c r="D19" s="7">
        <v>1</v>
      </c>
      <c r="E19" s="7">
        <v>1</v>
      </c>
      <c r="H19" s="10">
        <f t="shared" si="0"/>
        <v>10</v>
      </c>
      <c r="K19" s="9"/>
    </row>
    <row r="20" spans="1:8" ht="12.75">
      <c r="A20" s="19" t="s">
        <v>109</v>
      </c>
      <c r="B20" s="7">
        <v>12</v>
      </c>
      <c r="C20" s="7">
        <v>13</v>
      </c>
      <c r="D20" s="7">
        <v>1</v>
      </c>
      <c r="E20" s="7">
        <v>1</v>
      </c>
      <c r="H20" s="10">
        <f t="shared" si="0"/>
        <v>10</v>
      </c>
    </row>
    <row r="21" spans="1:8" ht="12.75">
      <c r="A21" s="19" t="s">
        <v>110</v>
      </c>
      <c r="B21" s="7">
        <v>15</v>
      </c>
      <c r="C21" s="7">
        <v>16</v>
      </c>
      <c r="D21" s="7">
        <v>1</v>
      </c>
      <c r="E21" s="7">
        <v>2</v>
      </c>
      <c r="H21" s="10">
        <f t="shared" si="0"/>
        <v>16.5</v>
      </c>
    </row>
    <row r="22" spans="1:8" ht="12.75">
      <c r="A22" s="19" t="s">
        <v>111</v>
      </c>
      <c r="B22" s="7">
        <v>12</v>
      </c>
      <c r="C22" s="7">
        <v>12</v>
      </c>
      <c r="D22" s="7">
        <v>1</v>
      </c>
      <c r="E22" s="7">
        <v>1</v>
      </c>
      <c r="H22" s="10">
        <f t="shared" si="0"/>
        <v>9</v>
      </c>
    </row>
    <row r="23" spans="1:8" ht="12.75">
      <c r="A23" s="19" t="s">
        <v>112</v>
      </c>
      <c r="B23" s="7">
        <v>12</v>
      </c>
      <c r="C23" s="7">
        <v>13</v>
      </c>
      <c r="D23" s="7">
        <v>1</v>
      </c>
      <c r="E23" s="7">
        <v>1</v>
      </c>
      <c r="H23" s="10">
        <f t="shared" si="0"/>
        <v>10</v>
      </c>
    </row>
    <row r="24" spans="1:14" ht="12.75">
      <c r="A24" s="19" t="s">
        <v>113</v>
      </c>
      <c r="B24" s="7">
        <v>10</v>
      </c>
      <c r="C24" s="7">
        <v>11</v>
      </c>
      <c r="D24" s="7">
        <v>1</v>
      </c>
      <c r="H24" s="10">
        <f t="shared" si="0"/>
        <v>4.666666666666667</v>
      </c>
      <c r="N24" s="9"/>
    </row>
    <row r="25" spans="1:8" ht="12.75">
      <c r="A25" s="19" t="s">
        <v>114</v>
      </c>
      <c r="B25" s="7">
        <v>12</v>
      </c>
      <c r="C25" s="7">
        <v>13</v>
      </c>
      <c r="D25" s="7">
        <v>1</v>
      </c>
      <c r="E25" s="7">
        <v>1</v>
      </c>
      <c r="H25" s="10">
        <f t="shared" si="0"/>
        <v>10</v>
      </c>
    </row>
    <row r="26" spans="1:6" ht="12.75">
      <c r="A26" s="27" t="s">
        <v>536</v>
      </c>
      <c r="B26" s="15"/>
      <c r="C26" s="15"/>
      <c r="D26" s="15"/>
      <c r="E26" s="15"/>
      <c r="F26" s="16"/>
    </row>
    <row r="27" spans="1:8" ht="12.75">
      <c r="A27" s="19" t="s">
        <v>115</v>
      </c>
      <c r="B27" s="7">
        <v>12</v>
      </c>
      <c r="C27" s="7">
        <v>12</v>
      </c>
      <c r="D27" s="7">
        <v>3</v>
      </c>
      <c r="E27" s="7">
        <v>1</v>
      </c>
      <c r="H27" s="10">
        <f t="shared" si="0"/>
        <v>29</v>
      </c>
    </row>
    <row r="28" spans="1:8" ht="12.75">
      <c r="A28" s="19" t="s">
        <v>116</v>
      </c>
      <c r="B28" s="7">
        <v>12</v>
      </c>
      <c r="C28" s="7">
        <v>12</v>
      </c>
      <c r="D28" s="7">
        <v>3</v>
      </c>
      <c r="E28" s="7">
        <v>1</v>
      </c>
      <c r="H28" s="10">
        <f t="shared" si="0"/>
        <v>29</v>
      </c>
    </row>
    <row r="29" spans="1:8" ht="12.75">
      <c r="A29" s="19" t="s">
        <v>117</v>
      </c>
      <c r="B29" s="7">
        <v>12</v>
      </c>
      <c r="C29" s="7">
        <v>13</v>
      </c>
      <c r="D29" s="7">
        <v>3</v>
      </c>
      <c r="E29" s="7">
        <v>1</v>
      </c>
      <c r="H29" s="10">
        <f t="shared" si="0"/>
        <v>30</v>
      </c>
    </row>
    <row r="30" spans="1:8" ht="12.75">
      <c r="A30" s="19" t="s">
        <v>118</v>
      </c>
      <c r="B30" s="7">
        <v>12</v>
      </c>
      <c r="C30" s="7">
        <v>12</v>
      </c>
      <c r="D30" s="7">
        <v>3</v>
      </c>
      <c r="E30" s="7">
        <v>1</v>
      </c>
      <c r="H30" s="10">
        <f t="shared" si="0"/>
        <v>29</v>
      </c>
    </row>
    <row r="31" spans="1:6" ht="12.75">
      <c r="A31" s="27" t="s">
        <v>537</v>
      </c>
      <c r="B31" s="15"/>
      <c r="C31" s="15"/>
      <c r="D31" s="15"/>
      <c r="E31" s="15"/>
      <c r="F31" s="16"/>
    </row>
    <row r="32" spans="1:8" ht="12.75">
      <c r="A32" s="19" t="s">
        <v>539</v>
      </c>
      <c r="B32" s="7">
        <v>12</v>
      </c>
      <c r="C32" s="7">
        <v>12</v>
      </c>
      <c r="D32" s="7">
        <v>2</v>
      </c>
      <c r="H32" s="10">
        <f t="shared" si="0"/>
        <v>16</v>
      </c>
    </row>
    <row r="33" spans="1:8" ht="12.75">
      <c r="A33" s="19" t="s">
        <v>540</v>
      </c>
      <c r="B33" s="7">
        <v>12</v>
      </c>
      <c r="C33" s="7">
        <v>12</v>
      </c>
      <c r="D33" s="7">
        <v>1</v>
      </c>
      <c r="H33" s="10">
        <f t="shared" si="0"/>
        <v>6</v>
      </c>
    </row>
    <row r="34" spans="1:8" ht="12.75">
      <c r="A34" s="19" t="s">
        <v>541</v>
      </c>
      <c r="B34" s="7">
        <v>5</v>
      </c>
      <c r="C34" s="7">
        <v>12</v>
      </c>
      <c r="D34" s="7">
        <v>1</v>
      </c>
      <c r="H34" s="10">
        <f t="shared" si="0"/>
        <v>4.833333333333334</v>
      </c>
    </row>
    <row r="35" spans="1:8" ht="12.75">
      <c r="A35" s="19" t="s">
        <v>542</v>
      </c>
      <c r="B35" s="7">
        <v>12</v>
      </c>
      <c r="C35" s="7">
        <v>12</v>
      </c>
      <c r="D35" s="7">
        <v>1</v>
      </c>
      <c r="H35" s="10">
        <f t="shared" si="0"/>
        <v>6</v>
      </c>
    </row>
    <row r="36" spans="1:6" ht="12.75">
      <c r="A36" s="27" t="s">
        <v>538</v>
      </c>
      <c r="B36" s="15"/>
      <c r="C36" s="15"/>
      <c r="D36" s="15"/>
      <c r="E36" s="15"/>
      <c r="F36" s="16"/>
    </row>
    <row r="37" spans="1:8" ht="12.75">
      <c r="A37" s="19" t="s">
        <v>119</v>
      </c>
      <c r="B37" s="7">
        <v>50</v>
      </c>
      <c r="C37" s="7">
        <v>20</v>
      </c>
      <c r="D37" s="7">
        <v>1</v>
      </c>
      <c r="E37" s="7">
        <v>4</v>
      </c>
      <c r="H37" s="10">
        <f t="shared" si="0"/>
        <v>32.333333333333336</v>
      </c>
    </row>
    <row r="38" spans="1:8" ht="12.75">
      <c r="A38" s="19" t="s">
        <v>120</v>
      </c>
      <c r="B38" s="7">
        <v>24</v>
      </c>
      <c r="C38" s="7">
        <v>16</v>
      </c>
      <c r="D38" s="7">
        <v>1</v>
      </c>
      <c r="E38" s="7">
        <v>2</v>
      </c>
      <c r="H38" s="10">
        <f t="shared" si="0"/>
        <v>18</v>
      </c>
    </row>
    <row r="39" spans="1:8" ht="12.75">
      <c r="A39" s="19" t="s">
        <v>121</v>
      </c>
      <c r="B39" s="7">
        <v>24</v>
      </c>
      <c r="C39" s="7">
        <v>16</v>
      </c>
      <c r="D39" s="7">
        <v>1</v>
      </c>
      <c r="E39" s="7">
        <v>2</v>
      </c>
      <c r="H39" s="10">
        <f t="shared" si="0"/>
        <v>18</v>
      </c>
    </row>
    <row r="40" spans="1:8" ht="12.75">
      <c r="A40" s="19" t="s">
        <v>122</v>
      </c>
      <c r="B40" s="7">
        <v>30</v>
      </c>
      <c r="C40" s="7">
        <v>20</v>
      </c>
      <c r="D40" s="7">
        <v>1</v>
      </c>
      <c r="E40" s="7">
        <v>2</v>
      </c>
      <c r="H40" s="10">
        <f t="shared" si="0"/>
        <v>23</v>
      </c>
    </row>
    <row r="41" spans="1:8" ht="12.75">
      <c r="A41" s="19" t="s">
        <v>123</v>
      </c>
      <c r="B41" s="7">
        <v>20</v>
      </c>
      <c r="C41" s="7">
        <v>16</v>
      </c>
      <c r="D41" s="7">
        <v>1</v>
      </c>
      <c r="E41" s="7">
        <v>2</v>
      </c>
      <c r="H41" s="10">
        <f t="shared" si="0"/>
        <v>17.333333333333336</v>
      </c>
    </row>
    <row r="42" spans="1:8" ht="12.75">
      <c r="A42" s="19" t="s">
        <v>124</v>
      </c>
      <c r="B42" s="7">
        <v>24</v>
      </c>
      <c r="C42" s="7">
        <v>16</v>
      </c>
      <c r="D42" s="7">
        <v>1</v>
      </c>
      <c r="E42" s="7">
        <v>2</v>
      </c>
      <c r="H42" s="10">
        <f t="shared" si="0"/>
        <v>18</v>
      </c>
    </row>
    <row r="43" spans="1:6" ht="12.75">
      <c r="A43" s="27" t="s">
        <v>543</v>
      </c>
      <c r="B43" s="15"/>
      <c r="C43" s="15"/>
      <c r="D43" s="15"/>
      <c r="E43" s="15"/>
      <c r="F43" s="16"/>
    </row>
    <row r="44" spans="1:8" ht="12.75">
      <c r="A44" s="19" t="s">
        <v>125</v>
      </c>
      <c r="B44" s="7">
        <v>24</v>
      </c>
      <c r="C44" s="7">
        <v>17</v>
      </c>
      <c r="D44" s="7">
        <v>3</v>
      </c>
      <c r="E44" s="7">
        <v>2</v>
      </c>
      <c r="H44" s="10">
        <f t="shared" si="0"/>
        <v>39</v>
      </c>
    </row>
    <row r="45" spans="1:8" ht="12.75">
      <c r="A45" s="19" t="s">
        <v>126</v>
      </c>
      <c r="B45" s="7">
        <v>24</v>
      </c>
      <c r="C45" s="7">
        <v>16</v>
      </c>
      <c r="D45" s="7">
        <v>3</v>
      </c>
      <c r="E45" s="7">
        <v>2</v>
      </c>
      <c r="H45" s="10">
        <f t="shared" si="0"/>
        <v>38</v>
      </c>
    </row>
    <row r="46" spans="1:8" ht="12.75">
      <c r="A46" s="19" t="s">
        <v>127</v>
      </c>
      <c r="B46" s="7">
        <v>24</v>
      </c>
      <c r="C46" s="7">
        <v>16</v>
      </c>
      <c r="D46" s="7">
        <v>3</v>
      </c>
      <c r="E46" s="7">
        <v>2</v>
      </c>
      <c r="H46" s="10">
        <f t="shared" si="0"/>
        <v>38</v>
      </c>
    </row>
    <row r="47" spans="1:8" ht="12.75">
      <c r="A47" s="19" t="s">
        <v>128</v>
      </c>
      <c r="B47" s="7">
        <v>24</v>
      </c>
      <c r="C47" s="7">
        <v>16</v>
      </c>
      <c r="D47" s="7">
        <v>3</v>
      </c>
      <c r="E47" s="7">
        <v>2</v>
      </c>
      <c r="H47" s="10">
        <f t="shared" si="0"/>
        <v>38</v>
      </c>
    </row>
    <row r="48" spans="1:6" ht="12.75">
      <c r="A48" s="27" t="s">
        <v>544</v>
      </c>
      <c r="B48" s="15"/>
      <c r="C48" s="15"/>
      <c r="D48" s="15"/>
      <c r="E48" s="15"/>
      <c r="F48" s="16"/>
    </row>
    <row r="49" spans="1:8" ht="12.75">
      <c r="A49" s="19" t="s">
        <v>129</v>
      </c>
      <c r="B49" s="7">
        <v>24</v>
      </c>
      <c r="C49" s="7">
        <v>16</v>
      </c>
      <c r="D49" s="7">
        <v>3</v>
      </c>
      <c r="E49" s="7">
        <v>2</v>
      </c>
      <c r="H49" s="10">
        <f t="shared" si="0"/>
        <v>38</v>
      </c>
    </row>
    <row r="50" spans="1:8" ht="12.75">
      <c r="A50" s="19" t="s">
        <v>130</v>
      </c>
      <c r="B50" s="7">
        <v>50</v>
      </c>
      <c r="C50" s="7">
        <v>20</v>
      </c>
      <c r="D50" s="7">
        <v>3</v>
      </c>
      <c r="E50" s="7">
        <v>4</v>
      </c>
      <c r="H50" s="10">
        <f t="shared" si="0"/>
        <v>52.333333333333336</v>
      </c>
    </row>
    <row r="51" spans="1:8" ht="12.75">
      <c r="A51" s="19" t="s">
        <v>131</v>
      </c>
      <c r="B51" s="7">
        <v>24</v>
      </c>
      <c r="C51" s="7">
        <v>16</v>
      </c>
      <c r="D51" s="7">
        <v>3</v>
      </c>
      <c r="E51" s="7">
        <v>2</v>
      </c>
      <c r="H51" s="10">
        <f t="shared" si="0"/>
        <v>38</v>
      </c>
    </row>
    <row r="52" spans="1:8" ht="12.75">
      <c r="A52" s="19" t="s">
        <v>132</v>
      </c>
      <c r="B52" s="7">
        <v>30</v>
      </c>
      <c r="C52" s="7">
        <v>17</v>
      </c>
      <c r="D52" s="7">
        <v>3</v>
      </c>
      <c r="E52" s="7">
        <v>2</v>
      </c>
      <c r="H52" s="10">
        <f t="shared" si="0"/>
        <v>40</v>
      </c>
    </row>
    <row r="53" spans="1:8" ht="12.75">
      <c r="A53" s="19" t="s">
        <v>133</v>
      </c>
      <c r="B53" s="7">
        <v>30</v>
      </c>
      <c r="C53" s="7">
        <v>17</v>
      </c>
      <c r="D53" s="7">
        <v>4</v>
      </c>
      <c r="E53" s="7">
        <v>2</v>
      </c>
      <c r="H53" s="10">
        <f t="shared" si="0"/>
        <v>50</v>
      </c>
    </row>
    <row r="54" spans="1:8" ht="12.75">
      <c r="A54" s="19" t="s">
        <v>134</v>
      </c>
      <c r="B54" s="7">
        <v>30</v>
      </c>
      <c r="C54" s="7">
        <v>16</v>
      </c>
      <c r="D54" s="7">
        <v>4</v>
      </c>
      <c r="E54" s="7">
        <v>2</v>
      </c>
      <c r="H54" s="10">
        <f t="shared" si="0"/>
        <v>49</v>
      </c>
    </row>
    <row r="55" spans="1:6" ht="12.75">
      <c r="A55" s="27" t="s">
        <v>482</v>
      </c>
      <c r="B55" s="15"/>
      <c r="C55" s="15"/>
      <c r="D55" s="15"/>
      <c r="E55" s="15"/>
      <c r="F55" s="16"/>
    </row>
    <row r="56" spans="1:8" ht="12.75">
      <c r="A56" s="19" t="s">
        <v>545</v>
      </c>
      <c r="B56" s="7">
        <v>15</v>
      </c>
      <c r="C56" s="7">
        <v>12</v>
      </c>
      <c r="D56" s="7">
        <v>1</v>
      </c>
      <c r="H56" s="10">
        <f t="shared" si="0"/>
        <v>6.5</v>
      </c>
    </row>
    <row r="57" spans="1:8" ht="12.75">
      <c r="A57" s="19" t="s">
        <v>546</v>
      </c>
      <c r="B57" s="7">
        <v>30</v>
      </c>
      <c r="C57" s="7">
        <v>12</v>
      </c>
      <c r="D57" s="7">
        <v>3</v>
      </c>
      <c r="H57" s="10">
        <f t="shared" si="0"/>
        <v>29</v>
      </c>
    </row>
    <row r="58" spans="1:8" ht="12.75">
      <c r="A58" s="19" t="s">
        <v>547</v>
      </c>
      <c r="B58" s="7">
        <v>50</v>
      </c>
      <c r="C58" s="7">
        <v>12</v>
      </c>
      <c r="D58" s="7">
        <v>5</v>
      </c>
      <c r="H58" s="10">
        <f t="shared" si="0"/>
        <v>52.333333333333336</v>
      </c>
    </row>
    <row r="59" spans="1:6" ht="12.75">
      <c r="A59" s="27" t="s">
        <v>491</v>
      </c>
      <c r="B59" s="15"/>
      <c r="C59" s="15"/>
      <c r="D59" s="15"/>
      <c r="E59" s="15"/>
      <c r="F59" s="16"/>
    </row>
    <row r="60" ht="12.75">
      <c r="A60" s="19" t="s">
        <v>548</v>
      </c>
    </row>
    <row r="61" spans="1:8" ht="12.75">
      <c r="A61" s="19" t="s">
        <v>549</v>
      </c>
      <c r="B61" s="7">
        <v>200</v>
      </c>
      <c r="C61" s="7">
        <v>19</v>
      </c>
      <c r="D61" s="7">
        <v>1</v>
      </c>
      <c r="E61" s="7">
        <v>4</v>
      </c>
      <c r="H61" s="10">
        <f t="shared" si="0"/>
        <v>56.333333333333336</v>
      </c>
    </row>
    <row r="62" spans="1:8" ht="12.75">
      <c r="A62" s="19" t="s">
        <v>550</v>
      </c>
      <c r="B62" s="7">
        <v>200</v>
      </c>
      <c r="C62" s="7">
        <v>18</v>
      </c>
      <c r="D62" s="7">
        <v>1</v>
      </c>
      <c r="F62" s="7">
        <f>+J7</f>
        <v>10</v>
      </c>
      <c r="H62" s="10">
        <f t="shared" si="0"/>
        <v>53.333333333333336</v>
      </c>
    </row>
    <row r="63" spans="1:8" ht="12.75">
      <c r="A63" s="19" t="s">
        <v>551</v>
      </c>
      <c r="B63" s="7">
        <v>24</v>
      </c>
      <c r="C63" s="7">
        <v>12</v>
      </c>
      <c r="D63" s="7">
        <v>1</v>
      </c>
      <c r="H63" s="10">
        <f t="shared" si="0"/>
        <v>8</v>
      </c>
    </row>
    <row r="64" spans="1:8" ht="12.75">
      <c r="A64" s="19" t="s">
        <v>135</v>
      </c>
      <c r="B64" s="7">
        <v>96</v>
      </c>
      <c r="C64" s="7">
        <v>32</v>
      </c>
      <c r="D64" s="7">
        <v>1</v>
      </c>
      <c r="E64" s="7">
        <v>9</v>
      </c>
      <c r="F64" s="7">
        <f>J7</f>
        <v>10</v>
      </c>
      <c r="H64" s="10">
        <f t="shared" si="0"/>
        <v>77</v>
      </c>
    </row>
    <row r="65" spans="1:8" ht="12.75">
      <c r="A65" s="19" t="s">
        <v>136</v>
      </c>
      <c r="B65" s="7">
        <v>60</v>
      </c>
      <c r="C65" s="7">
        <v>32</v>
      </c>
      <c r="D65" s="7">
        <v>1</v>
      </c>
      <c r="E65" s="7">
        <v>17</v>
      </c>
      <c r="F65" s="7">
        <f>J7</f>
        <v>10</v>
      </c>
      <c r="H65" s="10">
        <f t="shared" si="0"/>
        <v>95</v>
      </c>
    </row>
    <row r="66" spans="1:8" ht="12.75">
      <c r="A66" s="19" t="s">
        <v>137</v>
      </c>
      <c r="B66" s="7">
        <v>48</v>
      </c>
      <c r="C66" s="7">
        <v>32</v>
      </c>
      <c r="D66" s="7">
        <v>1</v>
      </c>
      <c r="E66" s="7">
        <v>20</v>
      </c>
      <c r="F66" s="7">
        <f>J7</f>
        <v>10</v>
      </c>
      <c r="H66" s="10">
        <f t="shared" si="0"/>
        <v>102</v>
      </c>
    </row>
    <row r="67" spans="1:8" ht="12.75">
      <c r="A67" s="19" t="s">
        <v>138</v>
      </c>
      <c r="B67" s="7">
        <v>96</v>
      </c>
      <c r="C67" s="7">
        <v>32</v>
      </c>
      <c r="D67" s="7">
        <v>1</v>
      </c>
      <c r="F67" s="7">
        <f>J7</f>
        <v>10</v>
      </c>
      <c r="H67" s="10">
        <f t="shared" si="0"/>
        <v>50</v>
      </c>
    </row>
    <row r="68" spans="1:8" ht="12.75">
      <c r="A68" s="19" t="s">
        <v>139</v>
      </c>
      <c r="B68" s="7">
        <v>96</v>
      </c>
      <c r="C68" s="7">
        <v>34</v>
      </c>
      <c r="D68" s="7">
        <v>1</v>
      </c>
      <c r="E68" s="7">
        <v>30</v>
      </c>
      <c r="F68" s="7">
        <f>J7</f>
        <v>10</v>
      </c>
      <c r="H68" s="10">
        <f aca="true" t="shared" si="1" ref="H68:H129">((2+(B68/6)+(C68-10)+((D68-1)*10)+(E68*3)+F68))*(IF(G68=1,0.16,1))</f>
        <v>142</v>
      </c>
    </row>
    <row r="69" spans="1:8" ht="12.75">
      <c r="A69" s="19" t="s">
        <v>140</v>
      </c>
      <c r="B69" s="7">
        <v>96</v>
      </c>
      <c r="C69" s="7">
        <v>34</v>
      </c>
      <c r="D69" s="7">
        <v>1</v>
      </c>
      <c r="E69" s="7">
        <v>40</v>
      </c>
      <c r="F69" s="7">
        <f>J7</f>
        <v>10</v>
      </c>
      <c r="H69" s="10">
        <f t="shared" si="1"/>
        <v>172</v>
      </c>
    </row>
    <row r="70" spans="1:8" ht="12.75">
      <c r="A70" s="19" t="s">
        <v>552</v>
      </c>
      <c r="B70" s="7">
        <v>96</v>
      </c>
      <c r="C70" s="7">
        <v>20</v>
      </c>
      <c r="D70" s="7">
        <v>1</v>
      </c>
      <c r="F70" s="7">
        <f>J4</f>
        <v>20</v>
      </c>
      <c r="H70" s="10">
        <f t="shared" si="1"/>
        <v>48</v>
      </c>
    </row>
    <row r="71" spans="1:8" ht="12.75">
      <c r="A71" s="19" t="s">
        <v>553</v>
      </c>
      <c r="B71" s="7">
        <v>20</v>
      </c>
      <c r="C71" s="7">
        <v>18</v>
      </c>
      <c r="D71" s="7">
        <v>1</v>
      </c>
      <c r="F71" s="7">
        <f>J7</f>
        <v>10</v>
      </c>
      <c r="H71" s="10">
        <f t="shared" si="1"/>
        <v>23.333333333333336</v>
      </c>
    </row>
    <row r="72" spans="1:8" ht="12.75">
      <c r="A72" s="19" t="s">
        <v>554</v>
      </c>
      <c r="B72" s="7">
        <v>20</v>
      </c>
      <c r="C72" s="7">
        <v>16</v>
      </c>
      <c r="D72" s="7">
        <v>1</v>
      </c>
      <c r="F72" s="7">
        <f>J7</f>
        <v>10</v>
      </c>
      <c r="H72" s="10">
        <f t="shared" si="1"/>
        <v>21.333333333333336</v>
      </c>
    </row>
    <row r="74" spans="1:8" ht="12.75">
      <c r="A74" s="19" t="s">
        <v>154</v>
      </c>
      <c r="B74" s="7">
        <v>6</v>
      </c>
      <c r="C74" s="7">
        <v>20</v>
      </c>
      <c r="D74" s="7">
        <v>1</v>
      </c>
      <c r="F74" s="7">
        <f>J10</f>
        <v>20</v>
      </c>
      <c r="H74" s="10">
        <f t="shared" si="1"/>
        <v>33</v>
      </c>
    </row>
    <row r="76" ht="12.75">
      <c r="A76" s="27" t="s">
        <v>564</v>
      </c>
    </row>
    <row r="77" ht="12.75">
      <c r="A77" s="30" t="s">
        <v>156</v>
      </c>
    </row>
    <row r="78" spans="1:8" ht="12.75">
      <c r="A78" s="28" t="s">
        <v>157</v>
      </c>
      <c r="B78" s="7">
        <v>12</v>
      </c>
      <c r="C78" s="7">
        <v>13</v>
      </c>
      <c r="D78" s="7">
        <v>1</v>
      </c>
      <c r="H78" s="10">
        <f t="shared" si="1"/>
        <v>7</v>
      </c>
    </row>
    <row r="79" spans="1:8" ht="12.75">
      <c r="A79" s="28" t="s">
        <v>158</v>
      </c>
      <c r="B79" s="7">
        <v>12</v>
      </c>
      <c r="C79" s="7">
        <v>13</v>
      </c>
      <c r="D79" s="7">
        <v>1</v>
      </c>
      <c r="E79" s="7">
        <v>1</v>
      </c>
      <c r="H79" s="10">
        <f t="shared" si="1"/>
        <v>10</v>
      </c>
    </row>
    <row r="80" spans="1:8" ht="12.75">
      <c r="A80" s="28" t="s">
        <v>159</v>
      </c>
      <c r="B80" s="7">
        <v>12</v>
      </c>
      <c r="C80" s="7">
        <v>13</v>
      </c>
      <c r="D80" s="7">
        <v>3</v>
      </c>
      <c r="E80" s="7">
        <v>1</v>
      </c>
      <c r="H80" s="10">
        <f t="shared" si="1"/>
        <v>30</v>
      </c>
    </row>
    <row r="81" spans="1:8" ht="12.75">
      <c r="A81" s="28" t="s">
        <v>160</v>
      </c>
      <c r="B81" s="7">
        <v>12</v>
      </c>
      <c r="C81" s="7">
        <v>13</v>
      </c>
      <c r="D81" s="7">
        <v>3</v>
      </c>
      <c r="E81" s="7">
        <v>1</v>
      </c>
      <c r="H81" s="10">
        <f t="shared" si="1"/>
        <v>30</v>
      </c>
    </row>
    <row r="82" spans="1:8" ht="12.75">
      <c r="A82" s="28" t="s">
        <v>161</v>
      </c>
      <c r="B82" s="7">
        <v>12</v>
      </c>
      <c r="C82" s="7">
        <v>12</v>
      </c>
      <c r="D82" s="7">
        <v>1</v>
      </c>
      <c r="H82" s="10">
        <f t="shared" si="1"/>
        <v>6</v>
      </c>
    </row>
    <row r="83" spans="1:8" ht="12.75">
      <c r="A83" s="28" t="s">
        <v>162</v>
      </c>
      <c r="B83" s="7">
        <v>24</v>
      </c>
      <c r="C83" s="7">
        <v>16</v>
      </c>
      <c r="D83" s="7">
        <v>1</v>
      </c>
      <c r="E83" s="7">
        <v>2</v>
      </c>
      <c r="H83" s="10">
        <f t="shared" si="1"/>
        <v>18</v>
      </c>
    </row>
    <row r="84" spans="1:8" ht="12.75">
      <c r="A84" s="28" t="s">
        <v>163</v>
      </c>
      <c r="B84" s="7">
        <v>24</v>
      </c>
      <c r="C84" s="7">
        <v>16</v>
      </c>
      <c r="D84" s="7">
        <v>1</v>
      </c>
      <c r="E84" s="7">
        <v>2</v>
      </c>
      <c r="H84" s="10">
        <f t="shared" si="1"/>
        <v>18</v>
      </c>
    </row>
    <row r="85" spans="1:8" ht="12.75">
      <c r="A85" s="28" t="s">
        <v>565</v>
      </c>
      <c r="B85" s="7">
        <v>15</v>
      </c>
      <c r="C85" s="7">
        <v>12</v>
      </c>
      <c r="D85" s="7">
        <v>1</v>
      </c>
      <c r="H85" s="10">
        <f t="shared" si="1"/>
        <v>6.5</v>
      </c>
    </row>
    <row r="86" spans="1:8" ht="12.75">
      <c r="A86" s="28" t="s">
        <v>164</v>
      </c>
      <c r="B86" s="7">
        <v>30</v>
      </c>
      <c r="C86" s="7">
        <v>16</v>
      </c>
      <c r="D86" s="7">
        <v>2</v>
      </c>
      <c r="E86" s="7">
        <v>2</v>
      </c>
      <c r="H86" s="10">
        <f t="shared" si="1"/>
        <v>29</v>
      </c>
    </row>
    <row r="87" spans="1:8" ht="12.75">
      <c r="A87" s="28" t="s">
        <v>131</v>
      </c>
      <c r="B87" s="7">
        <v>24</v>
      </c>
      <c r="C87" s="7">
        <v>16</v>
      </c>
      <c r="D87" s="7">
        <v>3</v>
      </c>
      <c r="E87" s="7">
        <v>2</v>
      </c>
      <c r="F87" s="7">
        <f>J3</f>
        <v>-5</v>
      </c>
      <c r="H87" s="10">
        <f t="shared" si="1"/>
        <v>33</v>
      </c>
    </row>
    <row r="88" spans="1:8" ht="12.75">
      <c r="A88" s="28" t="s">
        <v>211</v>
      </c>
      <c r="B88" s="7">
        <v>24</v>
      </c>
      <c r="C88" s="7">
        <v>16</v>
      </c>
      <c r="D88" s="7">
        <v>3</v>
      </c>
      <c r="E88" s="7">
        <v>2</v>
      </c>
      <c r="F88" s="7">
        <f>J11</f>
        <v>-10</v>
      </c>
      <c r="H88" s="10">
        <f t="shared" si="1"/>
        <v>28</v>
      </c>
    </row>
    <row r="89" spans="1:8" ht="12.75">
      <c r="A89" s="28" t="s">
        <v>130</v>
      </c>
      <c r="B89" s="7">
        <v>50</v>
      </c>
      <c r="C89" s="7">
        <v>20</v>
      </c>
      <c r="D89" s="7">
        <v>3</v>
      </c>
      <c r="E89" s="7">
        <v>3</v>
      </c>
      <c r="F89" s="7">
        <f>J3</f>
        <v>-5</v>
      </c>
      <c r="H89" s="10">
        <f t="shared" si="1"/>
        <v>44.333333333333336</v>
      </c>
    </row>
    <row r="90" spans="1:8" ht="12.75">
      <c r="A90" s="28" t="s">
        <v>135</v>
      </c>
      <c r="B90" s="7">
        <v>24</v>
      </c>
      <c r="C90" s="7">
        <v>32</v>
      </c>
      <c r="D90" s="7">
        <v>1</v>
      </c>
      <c r="E90" s="7">
        <v>9</v>
      </c>
      <c r="F90" s="7">
        <f>J6</f>
        <v>5</v>
      </c>
      <c r="H90" s="10">
        <f t="shared" si="1"/>
        <v>60</v>
      </c>
    </row>
    <row r="91" spans="1:8" ht="12.75">
      <c r="A91" s="28" t="s">
        <v>567</v>
      </c>
      <c r="B91" s="7">
        <v>50</v>
      </c>
      <c r="C91" s="7">
        <v>17</v>
      </c>
      <c r="D91" s="7">
        <v>1</v>
      </c>
      <c r="E91" s="7">
        <v>1</v>
      </c>
      <c r="F91" s="7">
        <f>J3+J7</f>
        <v>5</v>
      </c>
      <c r="H91" s="10">
        <f t="shared" si="1"/>
        <v>25.333333333333336</v>
      </c>
    </row>
    <row r="92" spans="1:8" ht="12.75">
      <c r="A92" s="28" t="s">
        <v>566</v>
      </c>
      <c r="B92" s="7">
        <v>75</v>
      </c>
      <c r="C92" s="7">
        <v>32</v>
      </c>
      <c r="D92" s="7">
        <v>1</v>
      </c>
      <c r="E92" s="7">
        <v>1</v>
      </c>
      <c r="F92" s="7">
        <f>J3+J7</f>
        <v>5</v>
      </c>
      <c r="H92" s="10">
        <f t="shared" si="1"/>
        <v>44.5</v>
      </c>
    </row>
    <row r="93" ht="12.75">
      <c r="A93" s="30" t="s">
        <v>568</v>
      </c>
    </row>
    <row r="94" spans="1:8" ht="12.75">
      <c r="A94" s="28" t="s">
        <v>165</v>
      </c>
      <c r="B94" s="7">
        <v>50</v>
      </c>
      <c r="C94" s="7">
        <v>32</v>
      </c>
      <c r="D94" s="7">
        <v>1</v>
      </c>
      <c r="E94" s="7">
        <v>3</v>
      </c>
      <c r="F94" s="7">
        <f>J7</f>
        <v>10</v>
      </c>
      <c r="H94" s="10">
        <f t="shared" si="1"/>
        <v>51.333333333333336</v>
      </c>
    </row>
    <row r="95" spans="1:8" ht="12.75">
      <c r="A95" s="28" t="s">
        <v>166</v>
      </c>
      <c r="B95" s="7">
        <v>75</v>
      </c>
      <c r="C95" s="7">
        <v>40</v>
      </c>
      <c r="D95" s="7">
        <v>1</v>
      </c>
      <c r="E95" s="7">
        <v>6</v>
      </c>
      <c r="F95" s="7">
        <f>J7</f>
        <v>10</v>
      </c>
      <c r="H95" s="10">
        <f t="shared" si="1"/>
        <v>72.5</v>
      </c>
    </row>
    <row r="96" spans="1:8" ht="12.75">
      <c r="A96" s="28" t="s">
        <v>167</v>
      </c>
      <c r="B96" s="7">
        <v>75</v>
      </c>
      <c r="C96" s="7">
        <v>40</v>
      </c>
      <c r="D96" s="7">
        <v>1</v>
      </c>
      <c r="E96" s="7">
        <v>12</v>
      </c>
      <c r="F96" s="7">
        <f>J7</f>
        <v>10</v>
      </c>
      <c r="H96" s="10">
        <f t="shared" si="1"/>
        <v>90.5</v>
      </c>
    </row>
    <row r="97" spans="1:8" ht="12.75">
      <c r="A97" s="28" t="s">
        <v>168</v>
      </c>
      <c r="B97" s="7">
        <v>100</v>
      </c>
      <c r="C97" s="7">
        <v>41</v>
      </c>
      <c r="D97" s="7">
        <v>1</v>
      </c>
      <c r="E97" s="7">
        <v>17</v>
      </c>
      <c r="F97" s="7">
        <f>J7</f>
        <v>10</v>
      </c>
      <c r="H97" s="10">
        <f t="shared" si="1"/>
        <v>110.66666666666667</v>
      </c>
    </row>
    <row r="98" ht="12.75">
      <c r="A98" s="28"/>
    </row>
    <row r="100" ht="12.75">
      <c r="A100" s="30" t="s">
        <v>569</v>
      </c>
    </row>
    <row r="101" spans="1:8" ht="12.75">
      <c r="A101" s="28" t="s">
        <v>180</v>
      </c>
      <c r="B101" s="7">
        <v>12</v>
      </c>
      <c r="C101" s="7">
        <v>11</v>
      </c>
      <c r="D101" s="7">
        <v>1</v>
      </c>
      <c r="H101" s="10">
        <f t="shared" si="1"/>
        <v>5</v>
      </c>
    </row>
    <row r="102" spans="1:8" ht="12.75">
      <c r="A102" s="28" t="s">
        <v>181</v>
      </c>
      <c r="B102" s="7">
        <v>12</v>
      </c>
      <c r="C102" s="7">
        <v>11</v>
      </c>
      <c r="D102" s="7">
        <v>1</v>
      </c>
      <c r="H102" s="10">
        <f t="shared" si="1"/>
        <v>5</v>
      </c>
    </row>
    <row r="103" spans="1:8" ht="12.75">
      <c r="A103" s="28" t="s">
        <v>182</v>
      </c>
      <c r="B103" s="7">
        <v>10</v>
      </c>
      <c r="C103" s="7">
        <v>11</v>
      </c>
      <c r="D103" s="7">
        <v>1</v>
      </c>
      <c r="H103" s="10">
        <f t="shared" si="1"/>
        <v>4.666666666666667</v>
      </c>
    </row>
    <row r="104" spans="1:8" ht="12.75">
      <c r="A104" s="28" t="s">
        <v>183</v>
      </c>
      <c r="B104" s="7">
        <v>12</v>
      </c>
      <c r="C104" s="7">
        <v>11</v>
      </c>
      <c r="D104" s="7">
        <v>3</v>
      </c>
      <c r="E104" s="7">
        <v>1</v>
      </c>
      <c r="H104" s="10">
        <f t="shared" si="1"/>
        <v>28</v>
      </c>
    </row>
    <row r="105" spans="1:8" ht="12.75">
      <c r="A105" s="28" t="s">
        <v>116</v>
      </c>
      <c r="B105" s="7">
        <v>12</v>
      </c>
      <c r="C105" s="7">
        <v>11</v>
      </c>
      <c r="D105" s="7">
        <v>3</v>
      </c>
      <c r="H105" s="10">
        <f t="shared" si="1"/>
        <v>25</v>
      </c>
    </row>
    <row r="106" spans="1:8" ht="12.75">
      <c r="A106" s="28" t="s">
        <v>184</v>
      </c>
      <c r="B106" s="7">
        <v>24</v>
      </c>
      <c r="C106" s="7">
        <v>16</v>
      </c>
      <c r="D106" s="7">
        <v>1</v>
      </c>
      <c r="E106" s="7">
        <v>2</v>
      </c>
      <c r="H106" s="10">
        <f t="shared" si="1"/>
        <v>18</v>
      </c>
    </row>
    <row r="107" spans="1:8" ht="12.75">
      <c r="A107" s="28" t="s">
        <v>185</v>
      </c>
      <c r="B107" s="7">
        <v>24</v>
      </c>
      <c r="C107" s="7">
        <v>16</v>
      </c>
      <c r="D107" s="7">
        <v>1</v>
      </c>
      <c r="E107" s="7">
        <v>2</v>
      </c>
      <c r="H107" s="10">
        <f t="shared" si="1"/>
        <v>18</v>
      </c>
    </row>
    <row r="108" spans="1:8" ht="12.75">
      <c r="A108" s="28" t="s">
        <v>186</v>
      </c>
      <c r="B108" s="7">
        <v>24</v>
      </c>
      <c r="C108" s="7">
        <v>15</v>
      </c>
      <c r="D108" s="7">
        <v>3</v>
      </c>
      <c r="E108" s="7">
        <v>2</v>
      </c>
      <c r="H108" s="10">
        <f t="shared" si="1"/>
        <v>37</v>
      </c>
    </row>
    <row r="109" spans="1:8" ht="12.75">
      <c r="A109" s="28" t="s">
        <v>172</v>
      </c>
      <c r="B109" s="7">
        <v>30</v>
      </c>
      <c r="C109" s="7">
        <v>16</v>
      </c>
      <c r="D109" s="7">
        <v>3</v>
      </c>
      <c r="E109" s="7">
        <v>2</v>
      </c>
      <c r="H109" s="10">
        <f t="shared" si="1"/>
        <v>39</v>
      </c>
    </row>
    <row r="110" spans="1:8" ht="12.75">
      <c r="A110" s="28" t="s">
        <v>212</v>
      </c>
      <c r="B110" s="7">
        <v>30</v>
      </c>
      <c r="C110" s="7">
        <v>16</v>
      </c>
      <c r="D110" s="7">
        <v>3</v>
      </c>
      <c r="E110" s="7">
        <v>2</v>
      </c>
      <c r="F110" s="7">
        <f>J11</f>
        <v>-10</v>
      </c>
      <c r="H110" s="10">
        <f t="shared" si="1"/>
        <v>29</v>
      </c>
    </row>
    <row r="111" spans="1:8" ht="12.75">
      <c r="A111" s="28" t="s">
        <v>179</v>
      </c>
      <c r="B111" s="7">
        <v>30</v>
      </c>
      <c r="C111" s="7">
        <v>16</v>
      </c>
      <c r="D111" s="7">
        <v>4</v>
      </c>
      <c r="E111" s="7">
        <v>2</v>
      </c>
      <c r="H111" s="10">
        <f t="shared" si="1"/>
        <v>49</v>
      </c>
    </row>
    <row r="112" spans="1:8" ht="12.75">
      <c r="A112" s="28" t="s">
        <v>187</v>
      </c>
      <c r="B112" s="7">
        <v>24</v>
      </c>
      <c r="C112" s="7">
        <v>16</v>
      </c>
      <c r="D112" s="7">
        <v>3</v>
      </c>
      <c r="E112" s="7">
        <v>2</v>
      </c>
      <c r="H112" s="10">
        <f t="shared" si="1"/>
        <v>38</v>
      </c>
    </row>
    <row r="113" spans="1:8" ht="12.75">
      <c r="A113" s="28" t="s">
        <v>137</v>
      </c>
      <c r="B113" s="7">
        <v>12</v>
      </c>
      <c r="C113" s="7">
        <v>32</v>
      </c>
      <c r="D113" s="7">
        <v>1</v>
      </c>
      <c r="E113" s="7">
        <v>17</v>
      </c>
      <c r="F113" s="7">
        <f>J6</f>
        <v>5</v>
      </c>
      <c r="G113" s="7">
        <v>1</v>
      </c>
      <c r="H113" s="10">
        <f t="shared" si="1"/>
        <v>13.120000000000001</v>
      </c>
    </row>
    <row r="114" spans="1:8" ht="12.75">
      <c r="A114" s="28" t="s">
        <v>136</v>
      </c>
      <c r="B114" s="7">
        <v>15</v>
      </c>
      <c r="C114" s="7">
        <v>32</v>
      </c>
      <c r="D114" s="7">
        <v>1</v>
      </c>
      <c r="E114" s="7">
        <v>20</v>
      </c>
      <c r="F114" s="7">
        <f>J6</f>
        <v>5</v>
      </c>
      <c r="H114" s="10">
        <f t="shared" si="1"/>
        <v>91.5</v>
      </c>
    </row>
    <row r="115" spans="1:8" ht="12.75">
      <c r="A115" s="28" t="s">
        <v>188</v>
      </c>
      <c r="B115" s="7">
        <v>5</v>
      </c>
      <c r="C115" s="7">
        <v>16</v>
      </c>
      <c r="D115" s="7">
        <v>1</v>
      </c>
      <c r="F115" s="7">
        <f>J7</f>
        <v>10</v>
      </c>
      <c r="H115" s="10">
        <f t="shared" si="1"/>
        <v>18.833333333333336</v>
      </c>
    </row>
    <row r="116" spans="1:8" ht="12.75">
      <c r="A116" s="28" t="s">
        <v>189</v>
      </c>
      <c r="C116" s="7">
        <v>20</v>
      </c>
      <c r="D116" s="7">
        <v>1</v>
      </c>
      <c r="F116" s="7">
        <f>J4</f>
        <v>20</v>
      </c>
      <c r="H116" s="10">
        <f t="shared" si="1"/>
        <v>32</v>
      </c>
    </row>
    <row r="117" ht="12.75">
      <c r="A117" s="30" t="s">
        <v>568</v>
      </c>
    </row>
    <row r="118" spans="1:8" ht="12.75">
      <c r="A118" s="28" t="s">
        <v>171</v>
      </c>
      <c r="B118" s="7">
        <v>75</v>
      </c>
      <c r="C118" s="7">
        <v>40</v>
      </c>
      <c r="D118" s="7">
        <v>1</v>
      </c>
      <c r="E118" s="7">
        <v>13</v>
      </c>
      <c r="F118" s="7">
        <f>J7</f>
        <v>10</v>
      </c>
      <c r="H118" s="10">
        <f t="shared" si="1"/>
        <v>93.5</v>
      </c>
    </row>
    <row r="119" spans="1:8" ht="12.75">
      <c r="A119" s="28" t="s">
        <v>173</v>
      </c>
      <c r="B119" s="7">
        <v>80</v>
      </c>
      <c r="C119" s="7">
        <v>40</v>
      </c>
      <c r="D119" s="7">
        <v>1</v>
      </c>
      <c r="E119" s="7">
        <v>17</v>
      </c>
      <c r="F119" s="7">
        <f>J7</f>
        <v>10</v>
      </c>
      <c r="H119" s="10">
        <f t="shared" si="1"/>
        <v>106.33333333333334</v>
      </c>
    </row>
    <row r="120" spans="1:8" ht="12.75">
      <c r="A120" s="28" t="s">
        <v>174</v>
      </c>
      <c r="B120" s="7">
        <v>100</v>
      </c>
      <c r="C120" s="7">
        <v>41</v>
      </c>
      <c r="D120" s="7">
        <v>1</v>
      </c>
      <c r="E120" s="7">
        <v>16</v>
      </c>
      <c r="F120" s="7">
        <f>J7</f>
        <v>10</v>
      </c>
      <c r="H120" s="10">
        <f t="shared" si="1"/>
        <v>107.66666666666667</v>
      </c>
    </row>
    <row r="121" spans="1:8" ht="12.75">
      <c r="A121" s="28" t="s">
        <v>175</v>
      </c>
      <c r="B121" s="7">
        <v>100</v>
      </c>
      <c r="C121" s="7">
        <v>41</v>
      </c>
      <c r="D121" s="7">
        <v>1</v>
      </c>
      <c r="E121" s="7">
        <v>24</v>
      </c>
      <c r="F121" s="7">
        <f>J7</f>
        <v>10</v>
      </c>
      <c r="H121" s="10">
        <f t="shared" si="1"/>
        <v>131.66666666666669</v>
      </c>
    </row>
    <row r="123" ht="12.75">
      <c r="A123" s="27" t="s">
        <v>570</v>
      </c>
    </row>
    <row r="124" ht="12.75">
      <c r="A124" s="30" t="s">
        <v>571</v>
      </c>
    </row>
    <row r="125" spans="1:8" ht="12.75">
      <c r="A125" s="19" t="s">
        <v>572</v>
      </c>
      <c r="B125" s="7">
        <v>100</v>
      </c>
      <c r="C125" s="7">
        <v>50</v>
      </c>
      <c r="D125" s="7">
        <v>1</v>
      </c>
      <c r="E125" s="7">
        <v>68</v>
      </c>
      <c r="F125" s="7">
        <f>J7</f>
        <v>10</v>
      </c>
      <c r="H125" s="10">
        <f t="shared" si="1"/>
        <v>272.6666666666667</v>
      </c>
    </row>
    <row r="126" spans="1:8" ht="12.75">
      <c r="A126" s="38" t="s">
        <v>205</v>
      </c>
      <c r="B126" s="7">
        <v>50</v>
      </c>
      <c r="C126" s="7">
        <v>24</v>
      </c>
      <c r="D126" s="7">
        <v>3</v>
      </c>
      <c r="E126" s="7">
        <v>4</v>
      </c>
      <c r="H126" s="10">
        <f t="shared" si="1"/>
        <v>56.333333333333336</v>
      </c>
    </row>
    <row r="127" spans="1:8" ht="12.75">
      <c r="A127" s="19" t="s">
        <v>573</v>
      </c>
      <c r="B127" s="7">
        <v>50</v>
      </c>
      <c r="C127" s="7">
        <v>24</v>
      </c>
      <c r="D127" s="7">
        <v>3</v>
      </c>
      <c r="E127" s="7">
        <v>6</v>
      </c>
      <c r="H127" s="10">
        <f t="shared" si="1"/>
        <v>62.333333333333336</v>
      </c>
    </row>
    <row r="128" spans="1:8" ht="12.75">
      <c r="A128" s="28" t="s">
        <v>574</v>
      </c>
      <c r="B128" s="7">
        <v>75</v>
      </c>
      <c r="C128" s="7">
        <v>40</v>
      </c>
      <c r="D128" s="7">
        <v>2</v>
      </c>
      <c r="E128" s="7">
        <v>150</v>
      </c>
      <c r="F128" s="7">
        <f>J7</f>
        <v>10</v>
      </c>
      <c r="H128" s="10">
        <f t="shared" si="1"/>
        <v>514.5</v>
      </c>
    </row>
    <row r="129" spans="1:8" ht="12.75">
      <c r="A129" s="28" t="s">
        <v>575</v>
      </c>
      <c r="B129" s="7">
        <v>100</v>
      </c>
      <c r="C129" s="7">
        <v>24</v>
      </c>
      <c r="D129" s="7">
        <v>1</v>
      </c>
      <c r="E129" s="7">
        <v>140</v>
      </c>
      <c r="F129" s="7">
        <f>J7</f>
        <v>10</v>
      </c>
      <c r="G129" s="7">
        <v>1</v>
      </c>
      <c r="H129" s="10">
        <f t="shared" si="1"/>
        <v>74.02666666666667</v>
      </c>
    </row>
    <row r="130" spans="1:8" ht="12.75">
      <c r="A130" s="28" t="s">
        <v>214</v>
      </c>
      <c r="B130" s="7">
        <v>30</v>
      </c>
      <c r="C130" s="7">
        <v>17</v>
      </c>
      <c r="D130" s="7">
        <v>3</v>
      </c>
      <c r="E130" s="7">
        <v>2</v>
      </c>
      <c r="H130" s="10">
        <f aca="true" t="shared" si="2" ref="H130:H144">((2+(B130/6)+(C130-10)+((D130-1)*10)+(E130*3)+F130))*(IF(G130=1,0.16,1))</f>
        <v>40</v>
      </c>
    </row>
    <row r="131" spans="1:8" ht="12.75">
      <c r="A131" s="38" t="s">
        <v>213</v>
      </c>
      <c r="B131" s="7">
        <v>30</v>
      </c>
      <c r="C131" s="7">
        <v>17</v>
      </c>
      <c r="D131" s="7">
        <v>3</v>
      </c>
      <c r="E131" s="7">
        <v>2</v>
      </c>
      <c r="F131" s="7">
        <f>J11</f>
        <v>-10</v>
      </c>
      <c r="H131" s="10">
        <f t="shared" si="2"/>
        <v>30</v>
      </c>
    </row>
    <row r="134" ht="12.75">
      <c r="A134" s="30" t="s">
        <v>648</v>
      </c>
    </row>
    <row r="135" spans="1:8" ht="12.75">
      <c r="A135" s="19" t="s">
        <v>576</v>
      </c>
      <c r="B135" s="7">
        <v>100</v>
      </c>
      <c r="C135" s="7">
        <v>32</v>
      </c>
      <c r="D135" s="7">
        <v>1</v>
      </c>
      <c r="E135" s="7">
        <v>64</v>
      </c>
      <c r="H135" s="10">
        <f t="shared" si="2"/>
        <v>232.66666666666669</v>
      </c>
    </row>
    <row r="136" spans="1:8" ht="12.75">
      <c r="A136" s="28" t="s">
        <v>207</v>
      </c>
      <c r="B136" s="7">
        <v>100</v>
      </c>
      <c r="C136" s="7">
        <v>32</v>
      </c>
      <c r="D136" s="7">
        <v>1</v>
      </c>
      <c r="E136" s="7">
        <v>135</v>
      </c>
      <c r="G136" s="7">
        <v>1</v>
      </c>
      <c r="H136" s="10">
        <f t="shared" si="2"/>
        <v>71.30666666666667</v>
      </c>
    </row>
    <row r="137" spans="1:8" ht="12.75">
      <c r="A137" s="19" t="s">
        <v>210</v>
      </c>
      <c r="B137" s="7">
        <v>125</v>
      </c>
      <c r="C137" s="7">
        <v>50</v>
      </c>
      <c r="D137" s="7">
        <v>1</v>
      </c>
      <c r="E137" s="7">
        <v>115</v>
      </c>
      <c r="G137" s="7">
        <v>1</v>
      </c>
      <c r="H137" s="10">
        <f t="shared" si="2"/>
        <v>65.25333333333333</v>
      </c>
    </row>
    <row r="138" spans="1:8" ht="12.75">
      <c r="A138" s="38" t="s">
        <v>215</v>
      </c>
      <c r="B138" s="7">
        <v>30</v>
      </c>
      <c r="C138" s="7">
        <v>17</v>
      </c>
      <c r="D138" s="7">
        <v>3</v>
      </c>
      <c r="E138" s="7">
        <v>2</v>
      </c>
      <c r="H138" s="10">
        <f t="shared" si="2"/>
        <v>40</v>
      </c>
    </row>
    <row r="139" spans="1:8" ht="12.75">
      <c r="A139" s="38" t="s">
        <v>216</v>
      </c>
      <c r="B139" s="7">
        <v>30</v>
      </c>
      <c r="C139" s="7">
        <v>17</v>
      </c>
      <c r="D139" s="7">
        <v>3</v>
      </c>
      <c r="E139" s="7">
        <v>2</v>
      </c>
      <c r="F139" s="7">
        <f>J11</f>
        <v>-10</v>
      </c>
      <c r="H139" s="10">
        <f t="shared" si="2"/>
        <v>30</v>
      </c>
    </row>
    <row r="142" ht="12.75">
      <c r="A142" s="27" t="s">
        <v>647</v>
      </c>
    </row>
    <row r="143" spans="1:8" ht="12.75">
      <c r="A143" s="38" t="s">
        <v>219</v>
      </c>
      <c r="B143" s="7">
        <v>100</v>
      </c>
      <c r="C143" s="7">
        <v>18</v>
      </c>
      <c r="D143" s="7">
        <v>3</v>
      </c>
      <c r="E143" s="7">
        <v>2</v>
      </c>
      <c r="H143" s="10">
        <f t="shared" si="2"/>
        <v>52.66666666666667</v>
      </c>
    </row>
    <row r="144" spans="1:8" ht="12.75">
      <c r="A144" s="38" t="s">
        <v>220</v>
      </c>
      <c r="B144" s="7">
        <v>120</v>
      </c>
      <c r="C144" s="7">
        <v>50</v>
      </c>
      <c r="D144" s="7">
        <v>1</v>
      </c>
      <c r="E144" s="7">
        <v>120</v>
      </c>
      <c r="H144" s="10">
        <f t="shared" si="2"/>
        <v>422</v>
      </c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T52"/>
  <sheetViews>
    <sheetView tabSelected="1" zoomScale="90" zoomScaleNormal="90" zoomScalePageLayoutView="0" workbookViewId="0" topLeftCell="A1">
      <pane ySplit="2" topLeftCell="BM3" activePane="bottomLeft" state="frozen"/>
      <selection pane="topLeft" activeCell="A1" sqref="A1"/>
      <selection pane="bottomLeft" activeCell="E5" sqref="E5"/>
    </sheetView>
  </sheetViews>
  <sheetFormatPr defaultColWidth="9.140625" defaultRowHeight="12.75"/>
  <cols>
    <col min="1" max="1" width="20.8515625" style="0" customWidth="1"/>
    <col min="2" max="2" width="19.00390625" style="7" customWidth="1"/>
    <col min="3" max="3" width="9.140625" style="7" customWidth="1"/>
    <col min="4" max="4" width="12.421875" style="7" bestFit="1" customWidth="1"/>
    <col min="5" max="5" width="18.28125" style="7" customWidth="1"/>
    <col min="6" max="6" width="18.421875" style="7" customWidth="1"/>
    <col min="7" max="7" width="12.7109375" style="7" bestFit="1" customWidth="1"/>
    <col min="8" max="8" width="9.57421875" style="7" customWidth="1"/>
    <col min="9" max="9" width="6.00390625" style="32" customWidth="1"/>
    <col min="10" max="10" width="7.28125" style="36" customWidth="1"/>
    <col min="11" max="11" width="7.28125" style="32" customWidth="1"/>
    <col min="12" max="12" width="5.8515625" style="36" customWidth="1"/>
    <col min="13" max="13" width="6.57421875" style="32" customWidth="1"/>
    <col min="14" max="14" width="13.28125" style="10" customWidth="1"/>
    <col min="15" max="15" width="8.8515625" style="10" customWidth="1"/>
    <col min="16" max="16" width="10.421875" style="43" customWidth="1"/>
    <col min="17" max="17" width="7.28125" style="7" customWidth="1"/>
    <col min="18" max="18" width="24.28125" style="0" customWidth="1"/>
  </cols>
  <sheetData>
    <row r="1" ht="12.75"/>
    <row r="2" spans="1:18" ht="12.75">
      <c r="A2" s="6" t="s">
        <v>577</v>
      </c>
      <c r="B2" s="11" t="s">
        <v>580</v>
      </c>
      <c r="C2" s="11" t="s">
        <v>578</v>
      </c>
      <c r="D2" s="11" t="s">
        <v>579</v>
      </c>
      <c r="E2" s="11" t="s">
        <v>581</v>
      </c>
      <c r="F2" s="11" t="s">
        <v>582</v>
      </c>
      <c r="G2" s="11" t="s">
        <v>583</v>
      </c>
      <c r="H2" s="11" t="s">
        <v>491</v>
      </c>
      <c r="I2" s="31" t="s">
        <v>584</v>
      </c>
      <c r="J2" s="35" t="s">
        <v>585</v>
      </c>
      <c r="K2" s="31" t="s">
        <v>586</v>
      </c>
      <c r="L2" s="35" t="s">
        <v>587</v>
      </c>
      <c r="M2" s="31" t="s">
        <v>588</v>
      </c>
      <c r="N2" s="18" t="s">
        <v>250</v>
      </c>
      <c r="O2" s="18" t="s">
        <v>249</v>
      </c>
      <c r="R2" s="26" t="s">
        <v>589</v>
      </c>
    </row>
    <row r="3" spans="1:20" ht="12.75">
      <c r="A3" s="9" t="s">
        <v>625</v>
      </c>
      <c r="B3" s="13">
        <v>1</v>
      </c>
      <c r="C3" s="7">
        <f>Q4</f>
        <v>10</v>
      </c>
      <c r="D3" s="7">
        <v>8</v>
      </c>
      <c r="E3" s="7">
        <v>2</v>
      </c>
      <c r="N3" s="10">
        <f>(B3*Figury!$T$39)+C3+((D3+E3)^2)+(((F3+G3)^2)/2)+H3+(I3+J3+K3+L3+M3)</f>
        <v>132.5</v>
      </c>
      <c r="O3" s="10">
        <f>N3/5</f>
        <v>26.5</v>
      </c>
      <c r="Q3" s="11" t="s">
        <v>249</v>
      </c>
      <c r="R3" s="6" t="s">
        <v>590</v>
      </c>
      <c r="T3" s="9"/>
    </row>
    <row r="4" spans="1:20" ht="12.75">
      <c r="A4" s="9" t="s">
        <v>626</v>
      </c>
      <c r="B4" s="13">
        <v>1</v>
      </c>
      <c r="C4" s="7">
        <f>Q5</f>
        <v>20</v>
      </c>
      <c r="D4" s="7">
        <v>6</v>
      </c>
      <c r="E4" s="7">
        <v>2</v>
      </c>
      <c r="N4" s="10">
        <f>(B4*Figury!$T$39)+C4+((D4+E4)^2)+(((F4+G4)^2)/2)+H4+(I4+J4+K4+L4+M4)</f>
        <v>106.5</v>
      </c>
      <c r="O4" s="10">
        <f aca="true" t="shared" si="0" ref="O4:O52">N4/5</f>
        <v>21.3</v>
      </c>
      <c r="Q4" s="7">
        <v>10</v>
      </c>
      <c r="R4" s="9" t="s">
        <v>591</v>
      </c>
      <c r="T4" s="9"/>
    </row>
    <row r="5" spans="1:20" ht="12.75">
      <c r="A5" s="9" t="s">
        <v>627</v>
      </c>
      <c r="B5" s="13">
        <v>1</v>
      </c>
      <c r="C5" s="7">
        <f>Q6</f>
        <v>30</v>
      </c>
      <c r="D5" s="7">
        <v>6</v>
      </c>
      <c r="E5" s="7">
        <v>1</v>
      </c>
      <c r="N5" s="10">
        <f>(B5*Figury!$T$39)+C5+((D5+E5)^2)+(((F5+G5)^2)/2)+H5+(I5+J5+K5+L5+M5)</f>
        <v>101.5</v>
      </c>
      <c r="O5" s="10">
        <f t="shared" si="0"/>
        <v>20.3</v>
      </c>
      <c r="Q5" s="7">
        <v>20</v>
      </c>
      <c r="R5" s="9" t="s">
        <v>592</v>
      </c>
      <c r="T5" s="9"/>
    </row>
    <row r="6" spans="1:18" ht="12.75">
      <c r="A6" s="9" t="s">
        <v>628</v>
      </c>
      <c r="B6" s="13">
        <v>1</v>
      </c>
      <c r="C6" s="7">
        <f>Q5</f>
        <v>20</v>
      </c>
      <c r="D6" s="7">
        <v>6</v>
      </c>
      <c r="E6" s="7">
        <v>2</v>
      </c>
      <c r="H6" s="7">
        <f>Q21</f>
        <v>3</v>
      </c>
      <c r="N6" s="10">
        <f>(B6*Figury!$T$39)+C6+((D6+E6)^2)+(((F6+G6)^2)/2)+H6+(I6+J6+K6+L6+M6)</f>
        <v>109.5</v>
      </c>
      <c r="O6" s="10">
        <f t="shared" si="0"/>
        <v>21.9</v>
      </c>
      <c r="Q6" s="7">
        <v>30</v>
      </c>
      <c r="R6" s="9" t="s">
        <v>593</v>
      </c>
    </row>
    <row r="7" spans="1:18" ht="12.75">
      <c r="A7" s="9" t="s">
        <v>629</v>
      </c>
      <c r="B7" s="13">
        <v>1</v>
      </c>
      <c r="C7" s="7">
        <f>Q6</f>
        <v>30</v>
      </c>
      <c r="D7" s="7">
        <v>8</v>
      </c>
      <c r="E7" s="7">
        <v>3</v>
      </c>
      <c r="H7" s="7">
        <f>Q13</f>
        <v>5</v>
      </c>
      <c r="N7" s="10">
        <f>(B7*Figury!$T$39)+C7+((D7+E7)^2)+(((F7+G7)^2)/2)+H7+(I7+J7+K7+L7+M7)</f>
        <v>178.5</v>
      </c>
      <c r="O7" s="10">
        <f t="shared" si="0"/>
        <v>35.7</v>
      </c>
      <c r="Q7" s="7">
        <v>40</v>
      </c>
      <c r="R7" s="9" t="s">
        <v>594</v>
      </c>
    </row>
    <row r="8" spans="1:18" ht="12.75">
      <c r="A8" s="9" t="s">
        <v>630</v>
      </c>
      <c r="B8" s="13">
        <v>1</v>
      </c>
      <c r="C8" s="7">
        <f>Q6</f>
        <v>30</v>
      </c>
      <c r="D8" s="7">
        <v>8</v>
      </c>
      <c r="E8" s="7">
        <v>3</v>
      </c>
      <c r="H8" s="7">
        <f>Q22</f>
        <v>3</v>
      </c>
      <c r="N8" s="10">
        <f>(B8*Figury!$T$39)+C8+((D8+E8)^2)+(((F8+G8)^2)/2)+H8+(I8+J8+K8+L8+M8)</f>
        <v>176.5</v>
      </c>
      <c r="O8" s="10">
        <f t="shared" si="0"/>
        <v>35.3</v>
      </c>
      <c r="Q8" s="7">
        <v>50</v>
      </c>
      <c r="R8" s="9" t="s">
        <v>595</v>
      </c>
    </row>
    <row r="9" spans="1:18" ht="12.75">
      <c r="A9" s="9" t="s">
        <v>141</v>
      </c>
      <c r="B9" s="13">
        <v>1</v>
      </c>
      <c r="C9" s="7">
        <f>Q6</f>
        <v>30</v>
      </c>
      <c r="D9" s="7">
        <v>11</v>
      </c>
      <c r="E9" s="7">
        <v>3</v>
      </c>
      <c r="H9" s="7">
        <f>Q21</f>
        <v>3</v>
      </c>
      <c r="N9" s="10">
        <f>(B9*Figury!$T$39)+C9+((D9+E9)^2)+(((F9+G9)^2)/2)+H9+(I9+J9+K9+L9+M9)</f>
        <v>251.5</v>
      </c>
      <c r="O9" s="10">
        <f t="shared" si="0"/>
        <v>50.3</v>
      </c>
      <c r="Q9" s="7">
        <v>20</v>
      </c>
      <c r="R9" s="9" t="s">
        <v>596</v>
      </c>
    </row>
    <row r="10" spans="1:18" ht="12.75">
      <c r="A10" s="9" t="s">
        <v>631</v>
      </c>
      <c r="B10" s="13">
        <v>1</v>
      </c>
      <c r="C10" s="7">
        <f>Q7</f>
        <v>40</v>
      </c>
      <c r="D10" s="7">
        <v>7</v>
      </c>
      <c r="E10" s="7">
        <v>3</v>
      </c>
      <c r="N10" s="10">
        <f>(B10*Figury!$T$39)+C10+((D10+E10)^2)+(((F10+G10)^2)/2)+H10+(I10+J10+K10+L10+M10)</f>
        <v>162.5</v>
      </c>
      <c r="O10" s="10">
        <f t="shared" si="0"/>
        <v>32.5</v>
      </c>
      <c r="Q10" s="7">
        <v>20</v>
      </c>
      <c r="R10" s="9" t="s">
        <v>597</v>
      </c>
    </row>
    <row r="11" spans="1:15" ht="12.75">
      <c r="A11" s="9" t="s">
        <v>633</v>
      </c>
      <c r="B11" s="13">
        <v>1</v>
      </c>
      <c r="C11" s="7">
        <f>Q5</f>
        <v>20</v>
      </c>
      <c r="D11" s="7">
        <v>12</v>
      </c>
      <c r="E11" s="7">
        <v>4</v>
      </c>
      <c r="N11" s="10">
        <f>(B11*Figury!$T$39)+C11+((D11+E11)^2)+(((F11+G11)^2)/2)+H11+(I11+J11+K11+L11+M11)</f>
        <v>298.5</v>
      </c>
      <c r="O11" s="10">
        <f t="shared" si="0"/>
        <v>59.7</v>
      </c>
    </row>
    <row r="12" spans="1:18" ht="12.75">
      <c r="A12" s="9" t="s">
        <v>632</v>
      </c>
      <c r="B12" s="13">
        <v>1</v>
      </c>
      <c r="C12" s="7">
        <v>0</v>
      </c>
      <c r="D12" s="7">
        <f>12</f>
        <v>12</v>
      </c>
      <c r="E12" s="7">
        <v>2</v>
      </c>
      <c r="N12" s="10">
        <f>(B12*Figury!$T$39)+C12+((D12+E12)^2)+(((F12+G12)^2)/2)+H12+(I12+J12+K12+L12+M12)</f>
        <v>218.5</v>
      </c>
      <c r="O12" s="10">
        <f t="shared" si="0"/>
        <v>43.7</v>
      </c>
      <c r="Q12" s="11" t="s">
        <v>249</v>
      </c>
      <c r="R12" s="6" t="s">
        <v>599</v>
      </c>
    </row>
    <row r="13" spans="1:18" ht="12.75">
      <c r="A13" s="9" t="s">
        <v>634</v>
      </c>
      <c r="B13" s="13">
        <v>1</v>
      </c>
      <c r="C13" s="7">
        <f>Q9</f>
        <v>20</v>
      </c>
      <c r="D13" s="7">
        <v>9</v>
      </c>
      <c r="E13" s="7">
        <v>2</v>
      </c>
      <c r="H13" s="7">
        <f>Q10</f>
        <v>20</v>
      </c>
      <c r="N13" s="10">
        <f>(B13*Figury!$T$39)+C13+((D13+E13)^2)+(((F13+G13)^2)/2)+H13+(I13+J13+K13+L13+M13)</f>
        <v>183.5</v>
      </c>
      <c r="O13" s="10">
        <f t="shared" si="0"/>
        <v>36.7</v>
      </c>
      <c r="Q13" s="7">
        <v>5</v>
      </c>
      <c r="R13" s="14" t="s">
        <v>598</v>
      </c>
    </row>
    <row r="14" spans="1:18" ht="12.75">
      <c r="A14" s="9" t="s">
        <v>635</v>
      </c>
      <c r="B14" s="13">
        <v>1</v>
      </c>
      <c r="C14" s="7">
        <f>Q9</f>
        <v>20</v>
      </c>
      <c r="D14" s="7">
        <v>10</v>
      </c>
      <c r="E14" s="7">
        <v>2</v>
      </c>
      <c r="H14" s="7">
        <f>Q10</f>
        <v>20</v>
      </c>
      <c r="N14" s="10">
        <f>(B14*Figury!$T$39)+C14+((D14+E14)^2)+(((F14+G14)^2)/2)+H14+(I14+J14+K14+L14+M14)</f>
        <v>206.5</v>
      </c>
      <c r="O14" s="10">
        <f t="shared" si="0"/>
        <v>41.3</v>
      </c>
      <c r="Q14" s="7">
        <v>10</v>
      </c>
      <c r="R14" s="9" t="s">
        <v>601</v>
      </c>
    </row>
    <row r="15" spans="1:18" ht="12.75">
      <c r="A15" s="9" t="s">
        <v>636</v>
      </c>
      <c r="B15" s="13">
        <v>2</v>
      </c>
      <c r="C15" s="7">
        <f>Q9</f>
        <v>20</v>
      </c>
      <c r="D15" s="7">
        <v>12</v>
      </c>
      <c r="E15" s="7">
        <v>2</v>
      </c>
      <c r="H15" s="7">
        <f>Q10</f>
        <v>20</v>
      </c>
      <c r="N15" s="10">
        <f>(B15*Figury!$T$39)+C15+((D15+E15)^2)+(((F15+G15)^2)/2)+H15+(I15+J15+K15+L15+M15)</f>
        <v>281</v>
      </c>
      <c r="O15" s="10">
        <f t="shared" si="0"/>
        <v>56.2</v>
      </c>
      <c r="Q15" s="7">
        <v>15</v>
      </c>
      <c r="R15" s="9" t="s">
        <v>602</v>
      </c>
    </row>
    <row r="16" spans="1:18" ht="12.75">
      <c r="A16" s="9" t="s">
        <v>637</v>
      </c>
      <c r="B16" s="13">
        <v>1</v>
      </c>
      <c r="C16" s="7">
        <f>Q5</f>
        <v>20</v>
      </c>
      <c r="D16" s="7">
        <v>11</v>
      </c>
      <c r="E16" s="7">
        <v>2</v>
      </c>
      <c r="N16" s="10">
        <f>(B16*Figury!$T$39)+C16+((D16+E16)^2)+(((F16+G16)^2)/2)+H16+(I16+J16+K16+L16+M16)</f>
        <v>211.5</v>
      </c>
      <c r="O16" s="10">
        <f t="shared" si="0"/>
        <v>42.3</v>
      </c>
      <c r="Q16" s="7">
        <v>20</v>
      </c>
      <c r="R16" s="9" t="s">
        <v>603</v>
      </c>
    </row>
    <row r="17" spans="1:18" ht="12.75">
      <c r="A17" s="9" t="s">
        <v>638</v>
      </c>
      <c r="B17" s="13">
        <v>1</v>
      </c>
      <c r="C17" s="7">
        <f>Q6</f>
        <v>30</v>
      </c>
      <c r="D17" s="7">
        <v>12</v>
      </c>
      <c r="E17" s="7">
        <v>3</v>
      </c>
      <c r="N17" s="10">
        <f>(B17*Figury!$T$39)+C17+((D17+E17)^2)+(((F17+G17)^2)/2)+H17+(I17+J17+K17+L17+M17)</f>
        <v>277.5</v>
      </c>
      <c r="O17" s="10">
        <f t="shared" si="0"/>
        <v>55.5</v>
      </c>
      <c r="Q17" s="7">
        <v>25</v>
      </c>
      <c r="R17" s="9" t="s">
        <v>604</v>
      </c>
    </row>
    <row r="18" spans="1:18" ht="12.75">
      <c r="A18" s="9" t="s">
        <v>639</v>
      </c>
      <c r="B18" s="13">
        <v>120</v>
      </c>
      <c r="C18" s="7">
        <f>Q4</f>
        <v>10</v>
      </c>
      <c r="D18" s="7">
        <v>16</v>
      </c>
      <c r="E18" s="7">
        <v>4</v>
      </c>
      <c r="N18" s="10">
        <f>(B18*Figury!$T$39)+C18+((D18+E18)^2)+(((F18+G18)^2)/2)+H18+(I18+J18+K18+L18+M18)</f>
        <v>3110</v>
      </c>
      <c r="O18" s="10">
        <f t="shared" si="0"/>
        <v>622</v>
      </c>
      <c r="Q18" s="7">
        <v>50</v>
      </c>
      <c r="R18" s="9" t="s">
        <v>142</v>
      </c>
    </row>
    <row r="19" spans="1:15" ht="12.75">
      <c r="A19" s="9" t="s">
        <v>640</v>
      </c>
      <c r="B19" s="13">
        <v>30</v>
      </c>
      <c r="C19" s="7">
        <f>Q4</f>
        <v>10</v>
      </c>
      <c r="D19" s="7">
        <v>15</v>
      </c>
      <c r="E19" s="7">
        <v>4</v>
      </c>
      <c r="N19" s="10">
        <f>(B19*Figury!$T$39)+C19+((D19+E19)^2)+(((F19+G19)^2)/2)+H19+(I19+J19+K19+L19+M19)</f>
        <v>1046</v>
      </c>
      <c r="O19" s="10">
        <f t="shared" si="0"/>
        <v>209.2</v>
      </c>
    </row>
    <row r="20" spans="17:18" ht="12.75">
      <c r="Q20" s="11" t="s">
        <v>249</v>
      </c>
      <c r="R20" s="6" t="s">
        <v>491</v>
      </c>
    </row>
    <row r="21" spans="1:18" ht="12.75">
      <c r="A21" s="6" t="s">
        <v>641</v>
      </c>
      <c r="B21" s="11"/>
      <c r="Q21" s="7">
        <f>3</f>
        <v>3</v>
      </c>
      <c r="R21" s="9" t="s">
        <v>208</v>
      </c>
    </row>
    <row r="22" spans="1:18" ht="12.75">
      <c r="A22" s="21" t="s">
        <v>156</v>
      </c>
      <c r="B22" s="47"/>
      <c r="Q22" s="7">
        <v>3</v>
      </c>
      <c r="R22" s="9" t="s">
        <v>605</v>
      </c>
    </row>
    <row r="23" spans="1:18" ht="12.75">
      <c r="A23" s="9" t="s">
        <v>642</v>
      </c>
      <c r="B23" s="13"/>
      <c r="C23" s="7">
        <f>Q5</f>
        <v>20</v>
      </c>
      <c r="D23" s="7">
        <v>11</v>
      </c>
      <c r="E23" s="7">
        <v>1</v>
      </c>
      <c r="H23" s="7">
        <f>Q15</f>
        <v>15</v>
      </c>
      <c r="N23" s="10">
        <f>(B23*Figury!$T$39)+C23+((D23+E23)^2)+(((F23+G23)^2)/2)+H23+(I23+J23+K23+L23+M23)</f>
        <v>179</v>
      </c>
      <c r="O23" s="10">
        <f t="shared" si="0"/>
        <v>35.8</v>
      </c>
      <c r="Q23" s="7">
        <v>3</v>
      </c>
      <c r="R23" s="9" t="s">
        <v>418</v>
      </c>
    </row>
    <row r="24" spans="1:18" ht="12.75">
      <c r="A24" s="9" t="s">
        <v>643</v>
      </c>
      <c r="B24" s="13"/>
      <c r="C24" s="7">
        <f>Q6</f>
        <v>30</v>
      </c>
      <c r="D24" s="7">
        <v>6</v>
      </c>
      <c r="E24" s="7">
        <v>1</v>
      </c>
      <c r="H24" s="7">
        <f>Q13+Q31</f>
        <v>-20</v>
      </c>
      <c r="I24" s="33">
        <f>'Broń dystnsowa'!H89</f>
        <v>44.333333333333336</v>
      </c>
      <c r="N24" s="10">
        <f>(B24*Figury!$T$39)+C24+((D24+E24)^2)+(((F24+G24)^2)/2)+H24+(I24+J24+K24+L24+M24)</f>
        <v>103.33333333333334</v>
      </c>
      <c r="O24" s="10">
        <f t="shared" si="0"/>
        <v>20.666666666666668</v>
      </c>
      <c r="Q24" s="7">
        <v>5</v>
      </c>
      <c r="R24" s="9" t="s">
        <v>608</v>
      </c>
    </row>
    <row r="25" spans="1:18" ht="12.75">
      <c r="A25" s="9" t="s">
        <v>176</v>
      </c>
      <c r="B25" s="13">
        <v>4</v>
      </c>
      <c r="C25" s="7">
        <f>Q5</f>
        <v>20</v>
      </c>
      <c r="D25" s="7">
        <f>10</f>
        <v>10</v>
      </c>
      <c r="E25" s="7">
        <v>5</v>
      </c>
      <c r="F25" s="7">
        <v>3</v>
      </c>
      <c r="G25" s="7">
        <v>3</v>
      </c>
      <c r="H25" s="7">
        <f>Q28+Q21+Q32</f>
        <v>38</v>
      </c>
      <c r="I25" s="33">
        <f>'Broń dystnsowa'!H94</f>
        <v>51.333333333333336</v>
      </c>
      <c r="J25" s="37">
        <f>'Broń dystnsowa'!H89</f>
        <v>44.333333333333336</v>
      </c>
      <c r="K25" s="33">
        <f>'Broń dystnsowa'!H88</f>
        <v>28</v>
      </c>
      <c r="N25" s="10">
        <f>(B25*Figury!$T$39)+C25+((D25+E25)^2)+(((F25+G25)^2)/2)+H25+(I25+J25+K25+L25+M25)</f>
        <v>514.6666666666666</v>
      </c>
      <c r="O25" s="10">
        <f t="shared" si="0"/>
        <v>102.93333333333332</v>
      </c>
      <c r="Q25" s="7">
        <v>10</v>
      </c>
      <c r="R25" s="9" t="s">
        <v>606</v>
      </c>
    </row>
    <row r="26" spans="1:18" ht="12.75">
      <c r="A26" s="9" t="s">
        <v>169</v>
      </c>
      <c r="B26" s="13">
        <v>3</v>
      </c>
      <c r="C26" s="7">
        <f>Q5</f>
        <v>20</v>
      </c>
      <c r="D26" s="7">
        <v>12</v>
      </c>
      <c r="E26" s="7">
        <v>2</v>
      </c>
      <c r="F26" s="7">
        <v>1</v>
      </c>
      <c r="G26" s="7">
        <v>1</v>
      </c>
      <c r="H26" s="7">
        <f>Q14+Q32+Q30</f>
        <v>45</v>
      </c>
      <c r="I26" s="33">
        <f>'Broń dystnsowa'!H89</f>
        <v>44.333333333333336</v>
      </c>
      <c r="J26" s="37"/>
      <c r="N26" s="10">
        <f>(B26*Figury!$T$39)+C26+((D26+E26)^2)+(((F26+G26)^2)/2)+H26+(I26+J26+K26+L26+M26)</f>
        <v>374.8333333333333</v>
      </c>
      <c r="O26" s="10">
        <f t="shared" si="0"/>
        <v>74.96666666666667</v>
      </c>
      <c r="Q26" s="7">
        <v>20</v>
      </c>
      <c r="R26" s="9" t="s">
        <v>607</v>
      </c>
    </row>
    <row r="27" spans="1:18" ht="12.75">
      <c r="A27" s="9" t="s">
        <v>662</v>
      </c>
      <c r="B27" s="13">
        <v>5</v>
      </c>
      <c r="C27" s="7">
        <f>Q4</f>
        <v>10</v>
      </c>
      <c r="D27" s="7">
        <v>12</v>
      </c>
      <c r="E27" s="7">
        <v>9</v>
      </c>
      <c r="F27" s="7">
        <v>4</v>
      </c>
      <c r="G27" s="7">
        <v>4</v>
      </c>
      <c r="H27" s="7">
        <f>Q21+Q28+Q32</f>
        <v>38</v>
      </c>
      <c r="I27" s="33">
        <f>'Broń dystnsowa'!H95</f>
        <v>72.5</v>
      </c>
      <c r="J27" s="37">
        <f>'Broń dystnsowa'!H89</f>
        <v>44.333333333333336</v>
      </c>
      <c r="K27" s="33">
        <f>'Broń dystnsowa'!H88</f>
        <v>28</v>
      </c>
      <c r="L27" s="37">
        <f>'Broń dystnsowa'!H88</f>
        <v>28</v>
      </c>
      <c r="M27" s="33"/>
      <c r="N27" s="10">
        <f>(B27*Figury!$T$39)+C27+((D27+E27)^2)+(((F27+G27)^2)/2)+H27+(I27+J27+K27+L27+M27)</f>
        <v>806.3333333333334</v>
      </c>
      <c r="O27" s="10">
        <f t="shared" si="0"/>
        <v>161.26666666666668</v>
      </c>
      <c r="Q27" s="7">
        <v>5</v>
      </c>
      <c r="R27" s="9" t="s">
        <v>609</v>
      </c>
    </row>
    <row r="28" spans="1:18" ht="12.75">
      <c r="A28" s="9" t="s">
        <v>663</v>
      </c>
      <c r="B28" s="13">
        <v>5</v>
      </c>
      <c r="C28" s="7">
        <f>Q4</f>
        <v>10</v>
      </c>
      <c r="D28" s="7">
        <v>12</v>
      </c>
      <c r="E28" s="7">
        <v>10</v>
      </c>
      <c r="F28" s="7">
        <v>4</v>
      </c>
      <c r="G28" s="7">
        <v>4</v>
      </c>
      <c r="H28" s="7">
        <f>Q27+Q21+Q28+Q32</f>
        <v>43</v>
      </c>
      <c r="I28" s="33">
        <f>'Broń dystnsowa'!H96</f>
        <v>90.5</v>
      </c>
      <c r="J28" s="37">
        <f>'Broń dystnsowa'!H89</f>
        <v>44.333333333333336</v>
      </c>
      <c r="K28" s="33">
        <f>'Broń dystnsowa'!H88</f>
        <v>28</v>
      </c>
      <c r="L28" s="37">
        <f>'Broń dystnsowa'!H88</f>
        <v>28</v>
      </c>
      <c r="N28" s="10">
        <f>(B28*Figury!$T$39)+C28+((D28+E28)^2)+(((F28+G28)^2)/2)+H28+(I28+J28+K28+L28+M28)</f>
        <v>872.3333333333334</v>
      </c>
      <c r="O28" s="10">
        <f t="shared" si="0"/>
        <v>174.46666666666667</v>
      </c>
      <c r="Q28" s="7">
        <v>5</v>
      </c>
      <c r="R28" s="9" t="s">
        <v>613</v>
      </c>
    </row>
    <row r="29" spans="17:18" ht="12.75">
      <c r="Q29" s="7">
        <v>10</v>
      </c>
      <c r="R29" s="9" t="s">
        <v>614</v>
      </c>
    </row>
    <row r="30" spans="1:18" ht="12.75">
      <c r="A30" s="21" t="s">
        <v>569</v>
      </c>
      <c r="B30" s="47"/>
      <c r="Q30" s="7">
        <v>5</v>
      </c>
      <c r="R30" s="9" t="s">
        <v>610</v>
      </c>
    </row>
    <row r="31" spans="1:18" ht="12.75">
      <c r="A31" s="9" t="s">
        <v>170</v>
      </c>
      <c r="B31" s="13">
        <v>5</v>
      </c>
      <c r="C31" s="7">
        <f>Q4</f>
        <v>10</v>
      </c>
      <c r="D31" s="7">
        <v>12</v>
      </c>
      <c r="E31" s="7">
        <v>8</v>
      </c>
      <c r="F31" s="7">
        <v>3</v>
      </c>
      <c r="G31" s="7">
        <v>2</v>
      </c>
      <c r="H31" s="7">
        <f>Q27+Q21+Q32</f>
        <v>38</v>
      </c>
      <c r="I31" s="33">
        <f>'Broń dystnsowa'!H118</f>
        <v>93.5</v>
      </c>
      <c r="J31" s="37">
        <f>'Broń dystnsowa'!H110</f>
        <v>29</v>
      </c>
      <c r="K31" s="33">
        <f>'Broń dystnsowa'!H110</f>
        <v>29</v>
      </c>
      <c r="N31" s="10">
        <f>(B31*Figury!$T$39)+C31+((D31+E31)^2)+(((F31+G31)^2)/2)+H31+(I31+J31+K31+L31+M31)</f>
        <v>724.5</v>
      </c>
      <c r="O31" s="10">
        <f t="shared" si="0"/>
        <v>144.9</v>
      </c>
      <c r="Q31" s="7">
        <v>-25</v>
      </c>
      <c r="R31" s="9" t="s">
        <v>611</v>
      </c>
    </row>
    <row r="32" spans="1:18" ht="12.75">
      <c r="A32" s="9" t="s">
        <v>649</v>
      </c>
      <c r="B32" s="13">
        <v>5</v>
      </c>
      <c r="C32" s="7">
        <f>Q4</f>
        <v>10</v>
      </c>
      <c r="D32" s="7">
        <v>15</v>
      </c>
      <c r="E32" s="7">
        <v>14</v>
      </c>
      <c r="F32" s="7">
        <v>5</v>
      </c>
      <c r="G32" s="7">
        <v>5</v>
      </c>
      <c r="H32" s="7">
        <f>Q25+Q27+Q21+Q32</f>
        <v>48</v>
      </c>
      <c r="I32" s="33">
        <f>'Broń dystnsowa'!H109</f>
        <v>39</v>
      </c>
      <c r="J32" s="37">
        <f>'Broń dystnsowa'!H110</f>
        <v>29</v>
      </c>
      <c r="K32" s="33">
        <f>'Broń dystnsowa'!H110</f>
        <v>29</v>
      </c>
      <c r="L32" s="37">
        <f>'Broń dystnsowa'!H109</f>
        <v>39</v>
      </c>
      <c r="N32" s="10">
        <f>(B32*Figury!$T$39)+C32+((D32+E32)^2)+(((F32+G32)^2)/2)+H32+(I32+J32+K32+L32+M32)</f>
        <v>1197.5</v>
      </c>
      <c r="O32" s="10">
        <f t="shared" si="0"/>
        <v>239.5</v>
      </c>
      <c r="Q32" s="7">
        <v>30</v>
      </c>
      <c r="R32" s="9" t="s">
        <v>612</v>
      </c>
    </row>
    <row r="33" spans="1:15" ht="12.75">
      <c r="A33" s="9" t="s">
        <v>650</v>
      </c>
      <c r="B33" s="13">
        <v>5</v>
      </c>
      <c r="C33" s="7">
        <f>Q4</f>
        <v>10</v>
      </c>
      <c r="D33" s="7">
        <v>15</v>
      </c>
      <c r="E33" s="7">
        <v>15</v>
      </c>
      <c r="F33" s="7">
        <v>10</v>
      </c>
      <c r="G33" s="7">
        <v>10</v>
      </c>
      <c r="H33" s="7">
        <f>Q21+Q32</f>
        <v>33</v>
      </c>
      <c r="I33" s="33">
        <f>'Broń dystnsowa'!H120</f>
        <v>107.66666666666667</v>
      </c>
      <c r="J33" s="37">
        <f>'Broń dystnsowa'!H110</f>
        <v>29</v>
      </c>
      <c r="K33" s="33">
        <f>'Broń dystnsowa'!H110</f>
        <v>29</v>
      </c>
      <c r="N33" s="10">
        <f>(B33*Figury!$T$39)+C33+((D33+E33)^2)+(((F33+G33)^2)/2)+H33+(I33+J33+K33+L33+M33)</f>
        <v>1421.1666666666667</v>
      </c>
      <c r="O33" s="10">
        <f t="shared" si="0"/>
        <v>284.23333333333335</v>
      </c>
    </row>
    <row r="34" spans="1:15" ht="12.75">
      <c r="A34" s="9" t="s">
        <v>651</v>
      </c>
      <c r="B34" s="13">
        <v>5</v>
      </c>
      <c r="C34" s="7">
        <f>Q4</f>
        <v>10</v>
      </c>
      <c r="D34" s="7">
        <v>16</v>
      </c>
      <c r="E34" s="7">
        <v>24</v>
      </c>
      <c r="F34" s="7">
        <v>9</v>
      </c>
      <c r="G34" s="7">
        <v>9</v>
      </c>
      <c r="H34" s="7">
        <f>Q25+Q21+Q32</f>
        <v>43</v>
      </c>
      <c r="I34" s="33">
        <f>'Broń dystnsowa'!H121</f>
        <v>131.66666666666669</v>
      </c>
      <c r="J34" s="37">
        <f>'Broń dystnsowa'!H110</f>
        <v>29</v>
      </c>
      <c r="K34" s="33">
        <f>'Broń dystnsowa'!H110</f>
        <v>29</v>
      </c>
      <c r="N34" s="10">
        <f>(B34*Figury!$T$39)+C34+((D34+E34)^2)+(((F34+G34)^2)/2)+H34+(I34+J34+K34+L34+M34)</f>
        <v>2117.1666666666665</v>
      </c>
      <c r="O34" s="10">
        <f t="shared" si="0"/>
        <v>423.4333333333333</v>
      </c>
    </row>
    <row r="35" spans="1:15" ht="12.75">
      <c r="A35" s="9" t="s">
        <v>177</v>
      </c>
      <c r="B35" s="13">
        <v>4</v>
      </c>
      <c r="C35" s="7">
        <f>Q4</f>
        <v>10</v>
      </c>
      <c r="D35" s="7">
        <v>11</v>
      </c>
      <c r="E35" s="7">
        <v>8</v>
      </c>
      <c r="F35" s="7">
        <v>3</v>
      </c>
      <c r="G35" s="7">
        <v>3</v>
      </c>
      <c r="H35" s="7">
        <f>Q21+Q32</f>
        <v>33</v>
      </c>
      <c r="I35" s="33">
        <f>'Broń dystnsowa'!H118</f>
        <v>93.5</v>
      </c>
      <c r="J35" s="37">
        <f>'Broń dystnsowa'!H109</f>
        <v>39</v>
      </c>
      <c r="K35" s="33">
        <f>'Broń dystnsowa'!H110</f>
        <v>29</v>
      </c>
      <c r="N35" s="10">
        <f>(B35*Figury!$T$39)+C35+((D35+E35)^2)+(((F35+G35)^2)/2)+H35+(I35+J35+K35+L35+M35)</f>
        <v>673.5</v>
      </c>
      <c r="O35" s="10">
        <f t="shared" si="0"/>
        <v>134.7</v>
      </c>
    </row>
    <row r="36" spans="17:18" ht="12.75">
      <c r="Q36" s="11" t="s">
        <v>249</v>
      </c>
      <c r="R36" s="6" t="s">
        <v>600</v>
      </c>
    </row>
    <row r="37" spans="1:18" ht="12.75">
      <c r="A37" s="6" t="s">
        <v>196</v>
      </c>
      <c r="B37" s="11"/>
      <c r="Q37" s="7">
        <v>-10</v>
      </c>
      <c r="R37" s="9" t="s">
        <v>615</v>
      </c>
    </row>
    <row r="38" spans="1:18" ht="12.75">
      <c r="A38" s="21" t="s">
        <v>197</v>
      </c>
      <c r="B38" s="47"/>
      <c r="Q38" s="7">
        <v>-5</v>
      </c>
      <c r="R38" s="9" t="s">
        <v>616</v>
      </c>
    </row>
    <row r="39" spans="1:18" ht="12.75">
      <c r="A39" s="9" t="s">
        <v>198</v>
      </c>
      <c r="B39" s="13">
        <v>3</v>
      </c>
      <c r="C39" s="7">
        <f>Q6</f>
        <v>30</v>
      </c>
      <c r="D39" s="7">
        <v>12</v>
      </c>
      <c r="E39" s="7">
        <v>4</v>
      </c>
      <c r="F39" s="7">
        <v>3</v>
      </c>
      <c r="G39" s="7">
        <v>2</v>
      </c>
      <c r="H39" s="7">
        <f>Q24+Q29+Q30+Q32</f>
        <v>50</v>
      </c>
      <c r="I39" s="33">
        <f>'Broń dystnsowa'!H126</f>
        <v>56.333333333333336</v>
      </c>
      <c r="J39" s="37">
        <f>'Broń dystnsowa'!H129</f>
        <v>74.02666666666667</v>
      </c>
      <c r="K39" s="33">
        <f>'Broń dystnsowa'!H131</f>
        <v>30</v>
      </c>
      <c r="N39" s="10">
        <f>(B39*Figury!$T$39)+C39+((D39+E39)^2)+(((F39+G39)^2)/2)+H39+(I39+J39+K39+L39+M39)</f>
        <v>576.36</v>
      </c>
      <c r="O39" s="10">
        <f t="shared" si="0"/>
        <v>115.272</v>
      </c>
      <c r="Q39" s="7">
        <v>-3</v>
      </c>
      <c r="R39" s="9" t="s">
        <v>617</v>
      </c>
    </row>
    <row r="40" spans="1:18" ht="12.75">
      <c r="A40" s="9" t="s">
        <v>199</v>
      </c>
      <c r="B40" s="13">
        <v>4</v>
      </c>
      <c r="C40" s="7">
        <f>Q6</f>
        <v>30</v>
      </c>
      <c r="D40" s="7">
        <v>17</v>
      </c>
      <c r="E40" s="7">
        <v>60</v>
      </c>
      <c r="F40" s="13">
        <v>41</v>
      </c>
      <c r="G40" s="7">
        <v>12</v>
      </c>
      <c r="H40" s="7">
        <f>Q24+Q29+Q30+Q32</f>
        <v>50</v>
      </c>
      <c r="I40" s="33">
        <f>'Broń dystnsowa'!H125</f>
        <v>272.6666666666667</v>
      </c>
      <c r="J40" s="37">
        <f>'Broń dystnsowa'!H89</f>
        <v>44.333333333333336</v>
      </c>
      <c r="K40" s="33">
        <f>'Broń dystnsowa'!H130</f>
        <v>40</v>
      </c>
      <c r="L40" s="37">
        <f>'Broń dystnsowa'!H131</f>
        <v>30</v>
      </c>
      <c r="N40" s="10">
        <f>(B40*Figury!$T$39)+C40+((D40+E40)^2)+(((F40+G40)^2)/2)+H40+(I40+J40+K40+L40+M40)</f>
        <v>7890.5</v>
      </c>
      <c r="O40" s="10">
        <f t="shared" si="0"/>
        <v>1578.1</v>
      </c>
      <c r="Q40" s="7">
        <v>3</v>
      </c>
      <c r="R40" s="9" t="s">
        <v>618</v>
      </c>
    </row>
    <row r="41" spans="1:18" ht="12.75">
      <c r="A41" s="9" t="s">
        <v>203</v>
      </c>
      <c r="B41" s="13">
        <v>2</v>
      </c>
      <c r="C41" s="7">
        <f>Q7</f>
        <v>40</v>
      </c>
      <c r="D41" s="7">
        <v>12</v>
      </c>
      <c r="E41" s="7">
        <v>4</v>
      </c>
      <c r="H41" s="7">
        <f>Q10</f>
        <v>20</v>
      </c>
      <c r="I41" s="33">
        <f>'Broń dystnsowa'!H127</f>
        <v>62.333333333333336</v>
      </c>
      <c r="J41" s="37">
        <f>'Broń dystnsowa'!H128</f>
        <v>514.5</v>
      </c>
      <c r="K41" s="33"/>
      <c r="N41" s="10">
        <f>(B41*Figury!$T$39)+C41+((D41+E41)^2)+(((F41+G41)^2)/2)+H41+(I41+J41+K41+L41+M41)</f>
        <v>937.8333333333334</v>
      </c>
      <c r="O41" s="10">
        <f t="shared" si="0"/>
        <v>187.56666666666666</v>
      </c>
      <c r="Q41" s="7">
        <v>5</v>
      </c>
      <c r="R41" s="9" t="s">
        <v>619</v>
      </c>
    </row>
    <row r="42" spans="9:18" ht="12.75">
      <c r="I42" s="34"/>
      <c r="Q42" s="7">
        <v>10</v>
      </c>
      <c r="R42" s="9" t="s">
        <v>620</v>
      </c>
    </row>
    <row r="43" spans="16:18" ht="12.75">
      <c r="P43" s="44"/>
      <c r="Q43" s="7">
        <v>15</v>
      </c>
      <c r="R43" s="9" t="s">
        <v>621</v>
      </c>
    </row>
    <row r="44" spans="1:18" ht="12.75">
      <c r="A44" s="21" t="s">
        <v>200</v>
      </c>
      <c r="B44" s="47"/>
      <c r="Q44" s="7">
        <v>20</v>
      </c>
      <c r="R44" s="9" t="s">
        <v>622</v>
      </c>
    </row>
    <row r="45" spans="1:18" ht="12.75">
      <c r="A45" s="9" t="s">
        <v>201</v>
      </c>
      <c r="B45" s="13"/>
      <c r="Q45" s="7">
        <v>30</v>
      </c>
      <c r="R45" s="9" t="s">
        <v>623</v>
      </c>
    </row>
    <row r="46" spans="1:18" ht="12.75">
      <c r="A46" s="9" t="s">
        <v>206</v>
      </c>
      <c r="B46" s="13">
        <v>3</v>
      </c>
      <c r="C46" s="7">
        <f>Q6</f>
        <v>30</v>
      </c>
      <c r="D46" s="7">
        <v>12</v>
      </c>
      <c r="E46" s="7">
        <v>4</v>
      </c>
      <c r="F46" s="7">
        <v>2</v>
      </c>
      <c r="G46" s="7">
        <v>2</v>
      </c>
      <c r="H46" s="7">
        <f>Q28+Q24+Q30+Q32+Q14</f>
        <v>55</v>
      </c>
      <c r="I46" s="33">
        <f>'Broń dystnsowa'!H127</f>
        <v>62.333333333333336</v>
      </c>
      <c r="J46" s="37">
        <f>'Broń dystnsowa'!H52</f>
        <v>40</v>
      </c>
      <c r="K46" s="33">
        <f>'Broń dystnsowa'!H136+'Broń dystnsowa'!H136+'Broń dystnsowa'!H136+'Broń dystnsowa'!H136+'Broń dystnsowa'!H136</f>
        <v>356.53333333333336</v>
      </c>
      <c r="N46" s="10">
        <f>(B46*Figury!$T$39)+C46+((D46+E46)^2)+(((F46+G46)^2)/2)+H46+(I46+J46+K46+L46+M46)</f>
        <v>875.3666666666667</v>
      </c>
      <c r="O46" s="10">
        <f t="shared" si="0"/>
        <v>175.07333333333332</v>
      </c>
      <c r="Q46" s="13">
        <v>50</v>
      </c>
      <c r="R46" s="9" t="s">
        <v>624</v>
      </c>
    </row>
    <row r="47" spans="1:15" ht="12.75">
      <c r="A47" s="9" t="s">
        <v>202</v>
      </c>
      <c r="B47" s="13">
        <v>3</v>
      </c>
      <c r="C47" s="7">
        <f>Q6</f>
        <v>30</v>
      </c>
      <c r="D47" s="7">
        <v>16</v>
      </c>
      <c r="E47" s="7">
        <v>45</v>
      </c>
      <c r="F47" s="7">
        <v>15</v>
      </c>
      <c r="G47" s="7">
        <v>10</v>
      </c>
      <c r="H47" s="7">
        <f>Q24+Q28+Q30+Q32</f>
        <v>45</v>
      </c>
      <c r="I47" s="39">
        <f>'Broń dystnsowa'!H135</f>
        <v>232.66666666666669</v>
      </c>
      <c r="J47" s="40">
        <f>'Broń dystnsowa'!H52</f>
        <v>40</v>
      </c>
      <c r="K47" s="33">
        <f>'Broń dystnsowa'!H139</f>
        <v>30</v>
      </c>
      <c r="N47" s="10">
        <f>(B47*Figury!$T$39)+C47+((D47+E47)^2)+(((F47+G47)^2)/2)+H47+(I47+J47+K47+L47+M47)</f>
        <v>4478.666666666667</v>
      </c>
      <c r="O47" s="10">
        <f t="shared" si="0"/>
        <v>895.7333333333333</v>
      </c>
    </row>
    <row r="48" spans="1:15" ht="12.75">
      <c r="A48" s="9" t="s">
        <v>209</v>
      </c>
      <c r="B48" s="13">
        <v>2</v>
      </c>
      <c r="C48" s="7">
        <f>Q8</f>
        <v>50</v>
      </c>
      <c r="D48" s="7">
        <v>16</v>
      </c>
      <c r="E48" s="7">
        <v>2</v>
      </c>
      <c r="H48" s="7">
        <f>Q10+Q24+Q14+Q32</f>
        <v>65</v>
      </c>
      <c r="I48" s="33">
        <f>'Broń dystnsowa'!H52+'Broń dystnsowa'!H52+'Broń dystnsowa'!H52+'Broń dystnsowa'!H52</f>
        <v>160</v>
      </c>
      <c r="J48" s="37">
        <f>'Broń dystnsowa'!H137</f>
        <v>65.25333333333333</v>
      </c>
      <c r="N48" s="10">
        <f>(B48*Figury!$T$39)+C48+((D48+E48)^2)+(((F48+G48)^2)/2)+H48+(I48+J48+K48+L48+M48)</f>
        <v>709.2533333333333</v>
      </c>
      <c r="O48" s="10">
        <f t="shared" si="0"/>
        <v>141.85066666666665</v>
      </c>
    </row>
    <row r="49" spans="1:2" ht="12.75">
      <c r="A49" s="9"/>
      <c r="B49" s="13"/>
    </row>
    <row r="50" spans="1:2" ht="12.75">
      <c r="A50" s="6" t="s">
        <v>652</v>
      </c>
      <c r="B50" s="11"/>
    </row>
    <row r="51" spans="1:15" ht="12.75">
      <c r="A51" s="9" t="s">
        <v>217</v>
      </c>
      <c r="B51" s="13"/>
      <c r="C51" s="7">
        <f>Q7</f>
        <v>40</v>
      </c>
      <c r="D51" s="7">
        <v>20</v>
      </c>
      <c r="E51" s="7">
        <v>120</v>
      </c>
      <c r="F51" s="7">
        <v>70</v>
      </c>
      <c r="G51" s="7">
        <v>50</v>
      </c>
      <c r="H51" s="7">
        <f>Q10+Q32+Q29+Q24</f>
        <v>65</v>
      </c>
      <c r="I51" s="33">
        <f>'Broń dystnsowa'!H144</f>
        <v>422</v>
      </c>
      <c r="J51" s="37">
        <f>'Broń dystnsowa'!H143</f>
        <v>52.66666666666667</v>
      </c>
      <c r="K51" s="33">
        <f>'Broń dystnsowa'!H143</f>
        <v>52.66666666666667</v>
      </c>
      <c r="L51" s="37">
        <f>'Broń dystnsowa'!H143</f>
        <v>52.66666666666667</v>
      </c>
      <c r="N51" s="10">
        <f>(B51*Figury!$T$39)+C51+((D51+E51)^2)+(((F51+G51)^2)/2)+H51+(I51+J51+K51+L51+M51)</f>
        <v>27485</v>
      </c>
      <c r="O51" s="10">
        <f t="shared" si="0"/>
        <v>5497</v>
      </c>
    </row>
    <row r="52" spans="1:15" ht="12.75">
      <c r="A52" s="9" t="s">
        <v>218</v>
      </c>
      <c r="B52" s="13"/>
      <c r="C52" s="7">
        <f>Q6</f>
        <v>30</v>
      </c>
      <c r="D52" s="7">
        <v>20</v>
      </c>
      <c r="E52" s="7">
        <v>80</v>
      </c>
      <c r="F52" s="7">
        <v>50</v>
      </c>
      <c r="G52" s="7">
        <v>30</v>
      </c>
      <c r="H52" s="7">
        <f>Q29+Q24+Q25+Q32</f>
        <v>55</v>
      </c>
      <c r="I52" s="33">
        <f>'Broń dystnsowa'!H144</f>
        <v>422</v>
      </c>
      <c r="J52" s="37">
        <f>'Broń dystnsowa'!H89</f>
        <v>44.333333333333336</v>
      </c>
      <c r="K52" s="33">
        <f>'Broń dystnsowa'!H54</f>
        <v>49</v>
      </c>
      <c r="N52" s="10">
        <f>(B52*Figury!$T$39)+C52+((D52+E52)^2)+(((F52+G52)^2)/2)+H52+(I52+J52+K52+L52+M52)</f>
        <v>13800.333333333334</v>
      </c>
      <c r="O52" s="10">
        <f t="shared" si="0"/>
        <v>2760.0666666666666</v>
      </c>
    </row>
  </sheetData>
  <sheetProtection/>
  <printOptions/>
  <pageMargins left="0.75" right="0.75" top="1" bottom="1" header="0.5" footer="0.5"/>
  <pageSetup orientation="portrait" r:id="rId3"/>
  <headerFooter alignWithMargins="0">
    <oddHeader>&amp;C&amp;A</oddHeader>
    <oddFooter>&amp;CPage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23.421875" style="0" customWidth="1"/>
    <col min="2" max="2" width="10.57421875" style="22" customWidth="1"/>
    <col min="3" max="3" width="22.8515625" style="22" customWidth="1"/>
    <col min="4" max="4" width="14.57421875" style="10" customWidth="1"/>
  </cols>
  <sheetData>
    <row r="1" ht="12.75">
      <c r="A1" s="6" t="s">
        <v>653</v>
      </c>
    </row>
    <row r="3" ht="12.75">
      <c r="A3" s="26" t="s">
        <v>282</v>
      </c>
    </row>
    <row r="4" spans="1:4" ht="12.75">
      <c r="A4" s="6" t="s">
        <v>654</v>
      </c>
      <c r="B4" s="23" t="s">
        <v>655</v>
      </c>
      <c r="C4" s="23" t="s">
        <v>657</v>
      </c>
      <c r="D4" s="18" t="s">
        <v>656</v>
      </c>
    </row>
    <row r="5" ht="12.75">
      <c r="A5" s="21" t="s">
        <v>658</v>
      </c>
    </row>
    <row r="6" spans="1:4" ht="12.75">
      <c r="A6" s="9" t="s">
        <v>289</v>
      </c>
      <c r="B6" s="22">
        <v>7</v>
      </c>
      <c r="C6" s="10">
        <f>Figury!U55</f>
        <v>11.188888888888888</v>
      </c>
      <c r="D6" s="10">
        <f>(B6*C6)*(IF(B6&gt;1,0.75,1))</f>
        <v>58.74166666666667</v>
      </c>
    </row>
    <row r="7" spans="1:4" ht="12.75">
      <c r="A7" s="9" t="s">
        <v>660</v>
      </c>
      <c r="B7" s="22">
        <v>1</v>
      </c>
      <c r="C7" s="10">
        <f>Figury!U56</f>
        <v>15.955555555555554</v>
      </c>
      <c r="D7" s="10">
        <f>(B7*C7)*(IF(B7&gt;1,0.75,1))</f>
        <v>15.955555555555554</v>
      </c>
    </row>
    <row r="8" spans="1:4" ht="12.75">
      <c r="A8" s="9" t="s">
        <v>659</v>
      </c>
      <c r="B8" s="22">
        <v>1</v>
      </c>
      <c r="C8" s="10">
        <f>Figury!U58</f>
        <v>21.52222222222222</v>
      </c>
      <c r="D8" s="10">
        <f>(B8*C8)*(IF(B8&gt;1,0.75,1))</f>
        <v>21.52222222222222</v>
      </c>
    </row>
    <row r="9" spans="1:4" ht="12.75">
      <c r="A9" s="9" t="s">
        <v>286</v>
      </c>
      <c r="B9" s="22">
        <v>1</v>
      </c>
      <c r="C9" s="10">
        <f>Figury!T57</f>
        <v>94.27777777777777</v>
      </c>
      <c r="D9" s="10">
        <f>(B9*C9)*(IF(B9&gt;1,0.75,1))</f>
        <v>94.27777777777777</v>
      </c>
    </row>
    <row r="11" spans="1:5" ht="12.75">
      <c r="A11" s="9" t="s">
        <v>661</v>
      </c>
      <c r="B11" s="22">
        <v>1</v>
      </c>
      <c r="C11" s="10">
        <f>Vehicles!O27</f>
        <v>161.26666666666668</v>
      </c>
      <c r="D11" s="10">
        <f>(B11*C11)*(IF(B11&gt;1,0.75,1))</f>
        <v>161.26666666666668</v>
      </c>
      <c r="E11" s="3"/>
    </row>
    <row r="13" ht="12.75">
      <c r="A13" s="21" t="s">
        <v>664</v>
      </c>
    </row>
    <row r="14" spans="1:4" ht="12.75">
      <c r="A14" s="9" t="s">
        <v>665</v>
      </c>
      <c r="B14" s="22">
        <v>10</v>
      </c>
      <c r="C14" s="24">
        <f>Figury!T61</f>
        <v>57.44444444444444</v>
      </c>
      <c r="D14" s="10">
        <f>Figury!U61</f>
        <v>11.488888888888889</v>
      </c>
    </row>
    <row r="15" spans="1:4" ht="12.75">
      <c r="A15" s="9" t="s">
        <v>286</v>
      </c>
      <c r="B15" s="22">
        <v>1</v>
      </c>
      <c r="C15" s="24">
        <f>Figury!T62</f>
        <v>94.27777777777777</v>
      </c>
      <c r="D15" s="10">
        <f>Figury!U62</f>
        <v>18.855555555555554</v>
      </c>
    </row>
    <row r="16" spans="1:4" ht="12.75">
      <c r="A16" s="9" t="s">
        <v>178</v>
      </c>
      <c r="B16" s="22">
        <v>1</v>
      </c>
      <c r="C16" s="24">
        <f>Figury!T63</f>
        <v>131</v>
      </c>
      <c r="D16" s="10">
        <f>Figury!U63</f>
        <v>26.2</v>
      </c>
    </row>
    <row r="17" spans="1:4" ht="12.75">
      <c r="A17" s="9" t="s">
        <v>179</v>
      </c>
      <c r="B17" s="22">
        <v>1</v>
      </c>
      <c r="C17" s="24">
        <f>Figury!T64</f>
        <v>87.16666666666667</v>
      </c>
      <c r="D17" s="10">
        <f>Figury!U64</f>
        <v>17.433333333333334</v>
      </c>
    </row>
    <row r="19" spans="1:5" ht="12.75">
      <c r="A19" s="9" t="s">
        <v>170</v>
      </c>
      <c r="B19" s="22">
        <v>1</v>
      </c>
      <c r="C19" s="24">
        <f>Vehicles!N31</f>
        <v>724.5</v>
      </c>
      <c r="D19" s="10">
        <f>Vehicles!O31</f>
        <v>144.9</v>
      </c>
      <c r="E19" s="3"/>
    </row>
    <row r="22" ht="12.75">
      <c r="A22" s="26" t="s">
        <v>666</v>
      </c>
    </row>
    <row r="23" spans="1:4" ht="12.75">
      <c r="A23" s="9" t="s">
        <v>667</v>
      </c>
      <c r="B23" s="22">
        <v>12</v>
      </c>
      <c r="C23" s="24">
        <f>Figury!U67</f>
        <v>9.1</v>
      </c>
      <c r="D23" s="10">
        <f>(B23*C23)*(IF(B23&gt;1,0.75,1))</f>
        <v>81.89999999999999</v>
      </c>
    </row>
    <row r="24" spans="1:4" ht="12.75">
      <c r="A24" s="9" t="s">
        <v>668</v>
      </c>
      <c r="B24" s="22">
        <v>10</v>
      </c>
      <c r="C24" s="24">
        <f>Figury!U68</f>
        <v>9.3</v>
      </c>
      <c r="D24" s="10">
        <f>(B24*C24)*(IF(B24&gt;1,0.75,1))</f>
        <v>69.75</v>
      </c>
    </row>
    <row r="25" spans="1:4" ht="12.75">
      <c r="A25" s="9" t="s">
        <v>292</v>
      </c>
      <c r="B25" s="22">
        <v>12</v>
      </c>
      <c r="C25" s="24">
        <f>Figury!U69</f>
        <v>7.7</v>
      </c>
      <c r="D25" s="10">
        <f>(B25*C25)*(IF(B25&gt;1,0.75,1))</f>
        <v>69.30000000000001</v>
      </c>
    </row>
    <row r="27" spans="1:4" ht="12.75">
      <c r="A27" s="9" t="s">
        <v>293</v>
      </c>
      <c r="B27" s="22">
        <v>10</v>
      </c>
      <c r="C27" s="24">
        <f>Figury!U70</f>
        <v>9.9</v>
      </c>
      <c r="D27" s="10">
        <f>(B27*C27)*(IF(B27&gt;1,0.75,1))</f>
        <v>74.25</v>
      </c>
    </row>
    <row r="28" spans="1:4" ht="12.75">
      <c r="A28" s="9" t="s">
        <v>294</v>
      </c>
      <c r="B28" s="25">
        <v>15</v>
      </c>
      <c r="C28" s="24">
        <f>Figury!U71</f>
        <v>12.3</v>
      </c>
      <c r="D28" s="10">
        <f>(B28*C28)*(IF(B28&gt;1,0.75,1))</f>
        <v>138.375</v>
      </c>
    </row>
    <row r="29" spans="1:4" ht="12.75">
      <c r="A29" s="9" t="s">
        <v>669</v>
      </c>
      <c r="B29" s="22">
        <v>8</v>
      </c>
      <c r="C29" s="24">
        <f>Figury!U72</f>
        <v>8.6</v>
      </c>
      <c r="D29" s="10">
        <f>(B29*C29)*(IF(B29&gt;1,0.75,1))</f>
        <v>51.599999999999994</v>
      </c>
    </row>
    <row r="32" ht="12.75">
      <c r="A32" s="26" t="s">
        <v>190</v>
      </c>
    </row>
    <row r="33" spans="1:4" ht="12.75">
      <c r="A33" s="9" t="s">
        <v>675</v>
      </c>
      <c r="B33" s="22">
        <v>6</v>
      </c>
      <c r="C33" s="24">
        <f>Figury!U49</f>
        <v>8.4</v>
      </c>
      <c r="D33" s="10">
        <f>(B33*C33)*(IF(B33&gt;1,0.75,1))</f>
        <v>37.800000000000004</v>
      </c>
    </row>
    <row r="34" spans="1:4" ht="12.75">
      <c r="A34" s="9" t="s">
        <v>674</v>
      </c>
      <c r="B34" s="22">
        <v>8</v>
      </c>
      <c r="C34" s="24">
        <f>Figury!U50</f>
        <v>6.3</v>
      </c>
      <c r="D34" s="10">
        <f>(B34*C34)*(IF(B34&gt;1,0.75,1))</f>
        <v>37.8</v>
      </c>
    </row>
    <row r="37" ht="12.75">
      <c r="A37" s="26" t="s">
        <v>195</v>
      </c>
    </row>
    <row r="38" spans="1:4" ht="12.75">
      <c r="A38" t="s">
        <v>672</v>
      </c>
      <c r="B38" s="22">
        <v>5</v>
      </c>
      <c r="C38" s="24">
        <f>Figury!U76</f>
        <v>8.733333333333334</v>
      </c>
      <c r="D38" s="10">
        <f>(B38*C38)*(IF(B38&gt;1,0.75,1))</f>
        <v>32.75</v>
      </c>
    </row>
    <row r="39" spans="1:4" ht="12.75">
      <c r="A39" t="s">
        <v>671</v>
      </c>
      <c r="B39" s="22">
        <v>1</v>
      </c>
      <c r="C39" s="24">
        <f>Figury!U78</f>
        <v>16.9</v>
      </c>
      <c r="D39" s="10">
        <f>(B39*C39)*(IF(B39&gt;1,0.75,1))</f>
        <v>16.9</v>
      </c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PEGShane</dc:creator>
  <cp:keywords/>
  <dc:description/>
  <cp:lastModifiedBy>mal2</cp:lastModifiedBy>
  <dcterms:created xsi:type="dcterms:W3CDTF">2001-05-30T19:52:34Z</dcterms:created>
  <dcterms:modified xsi:type="dcterms:W3CDTF">2011-08-22T08:01:55Z</dcterms:modified>
  <cp:category/>
  <cp:version/>
  <cp:contentType/>
  <cp:contentStatus/>
</cp:coreProperties>
</file>